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paguemenos.sharepoint.com/sites/RI/Documentos Compartilhados/Relações com Investidores/Planilhas de Fundamentos/2026/2T26/"/>
    </mc:Choice>
  </mc:AlternateContent>
  <xr:revisionPtr revIDLastSave="5" documentId="8_{E7844815-F35C-4EAF-9B24-857B162C84B4}" xr6:coauthVersionLast="47" xr6:coauthVersionMax="47" xr10:uidLastSave="{D8A99C9E-641B-4A7B-8281-D1209911DD9F}"/>
  <bookViews>
    <workbookView xWindow="-108" yWindow="-108" windowWidth="23256" windowHeight="12456" tabRatio="927" xr2:uid="{5F77EB8E-E14F-4CD9-9216-274E0723EF9A}"/>
  </bookViews>
  <sheets>
    <sheet name="CAPA" sheetId="16" r:id="rId1"/>
    <sheet name="KPIs Operacionais" sheetId="14" r:id="rId2"/>
    <sheet name="DRE Contabil | Consolidado" sheetId="8" r:id="rId3"/>
    <sheet name="DRE Gerencial | Consolidado" sheetId="9" r:id="rId4"/>
    <sheet name="BP | Consolidado" sheetId="10" r:id="rId5"/>
    <sheet name="FC Gerencial | Consolidado" sheetId="12" r:id="rId6"/>
    <sheet name="Endividamento" sheetId="19" r:id="rId7"/>
    <sheet name="Capex" sheetId="20" r:id="rId8"/>
  </sheets>
  <definedNames>
    <definedName name="_xlnm.Print_Area" localSheetId="0">CAPA!$A$1:$L$21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48" i="14" l="1"/>
  <c r="AY48" i="14"/>
  <c r="AX48" i="14"/>
  <c r="AW48" i="14"/>
  <c r="AV48" i="14"/>
  <c r="AU48" i="14"/>
  <c r="AT48" i="14"/>
  <c r="AS48" i="14"/>
  <c r="AR48" i="14"/>
  <c r="AQ48" i="14"/>
  <c r="AZ47" i="14"/>
  <c r="AY47" i="14"/>
  <c r="AX47" i="14"/>
  <c r="AW47" i="14"/>
  <c r="AV47" i="14"/>
  <c r="AU47" i="14"/>
  <c r="AT47" i="14"/>
  <c r="AS47" i="14"/>
  <c r="AR47" i="14"/>
  <c r="AQ47" i="14"/>
  <c r="AZ46" i="14"/>
  <c r="AY46" i="14"/>
  <c r="AX46" i="14"/>
  <c r="AW46" i="14"/>
  <c r="AV46" i="14"/>
  <c r="AU46" i="14"/>
  <c r="AT46" i="14"/>
  <c r="AS46" i="14"/>
  <c r="AR46" i="14"/>
  <c r="AQ46" i="14"/>
  <c r="AZ45" i="14"/>
  <c r="AY45" i="14"/>
  <c r="AX45" i="14"/>
  <c r="AW45" i="14"/>
  <c r="AV45" i="14"/>
  <c r="AU45" i="14"/>
  <c r="AT45" i="14"/>
  <c r="AS45" i="14"/>
  <c r="AR45" i="14"/>
  <c r="AQ45" i="14"/>
  <c r="AZ44" i="14"/>
  <c r="AY44" i="14"/>
  <c r="AX44" i="14"/>
  <c r="AW44" i="14"/>
  <c r="AV44" i="14"/>
  <c r="AU44" i="14"/>
  <c r="AT44" i="14"/>
  <c r="AS44" i="14"/>
  <c r="AR44" i="14"/>
  <c r="AQ44" i="14"/>
  <c r="AZ24" i="14" l="1"/>
  <c r="AZ23" i="14"/>
  <c r="AZ22" i="14"/>
  <c r="AZ21" i="14"/>
  <c r="AZ18" i="14"/>
  <c r="AZ17" i="14"/>
  <c r="AZ16" i="14"/>
  <c r="AZ15" i="14"/>
  <c r="AZ14" i="14"/>
  <c r="AZ45" i="10" l="1"/>
  <c r="AZ44" i="10"/>
  <c r="AZ43" i="10"/>
  <c r="AZ42" i="10"/>
  <c r="AZ39" i="10"/>
  <c r="AZ38" i="10"/>
  <c r="AZ37" i="10"/>
  <c r="AZ36" i="10"/>
  <c r="AZ35" i="10"/>
  <c r="AZ34" i="10"/>
  <c r="AZ33" i="10"/>
  <c r="AZ31" i="10"/>
  <c r="AZ30" i="10"/>
  <c r="AZ29" i="10"/>
  <c r="AZ28" i="10"/>
  <c r="AZ27" i="10"/>
  <c r="AZ26" i="10"/>
  <c r="AZ25" i="10"/>
  <c r="AZ22" i="10"/>
  <c r="AZ21" i="10"/>
  <c r="AZ20" i="10"/>
  <c r="AZ19" i="10"/>
  <c r="AZ18" i="10"/>
  <c r="AZ17" i="10"/>
  <c r="AZ16" i="10"/>
  <c r="AZ14" i="10"/>
  <c r="AZ13" i="10"/>
  <c r="AZ12" i="10"/>
  <c r="AZ11" i="10"/>
  <c r="AZ10" i="10"/>
  <c r="AZ9" i="10"/>
  <c r="AZ8" i="10"/>
  <c r="AZ34" i="9"/>
  <c r="AZ36" i="9"/>
  <c r="AZ37" i="9"/>
  <c r="AZ38" i="9"/>
  <c r="AZ39" i="9"/>
  <c r="AZ40" i="9"/>
  <c r="AZ41" i="9"/>
  <c r="AZ42" i="9"/>
  <c r="AZ43" i="9"/>
  <c r="AZ45" i="9"/>
  <c r="AZ46" i="9"/>
  <c r="AZ33" i="9"/>
  <c r="AZ40" i="14" l="1"/>
  <c r="AZ39" i="14"/>
  <c r="AA16" i="19" l="1"/>
  <c r="AA15" i="19"/>
  <c r="AZ21" i="8" l="1"/>
  <c r="AO44" i="9" l="1"/>
  <c r="AO47" i="9" l="1"/>
  <c r="AO14" i="9" l="1"/>
  <c r="AZ14" i="9" l="1"/>
  <c r="AZ23" i="8"/>
  <c r="AZ22" i="8"/>
  <c r="AZ19" i="8"/>
  <c r="AZ18" i="8"/>
  <c r="AZ17" i="8"/>
  <c r="AZ16" i="8"/>
  <c r="AZ14" i="8"/>
  <c r="AZ12" i="8"/>
  <c r="AZ11" i="8"/>
  <c r="AZ9" i="8"/>
  <c r="AZ7" i="8"/>
  <c r="AZ6" i="8"/>
  <c r="AZ8" i="8" l="1"/>
  <c r="AZ10" i="8" s="1"/>
  <c r="AZ35" i="9"/>
  <c r="AZ27" i="12" l="1"/>
  <c r="AK9" i="20"/>
  <c r="AK8" i="20"/>
  <c r="AK7" i="20"/>
  <c r="AO26" i="12"/>
  <c r="AZ28" i="12"/>
  <c r="AZ21" i="12"/>
  <c r="AZ20" i="12"/>
  <c r="AZ12" i="12"/>
  <c r="AZ8" i="12"/>
  <c r="AZ7" i="12"/>
  <c r="AC10" i="20"/>
  <c r="AB10" i="20" l="1"/>
  <c r="AK6" i="20"/>
  <c r="AK10" i="20" s="1"/>
  <c r="AZ9" i="12"/>
  <c r="AZ26" i="12"/>
  <c r="T8" i="19"/>
  <c r="AN32" i="12"/>
  <c r="AN22" i="12"/>
  <c r="AO34" i="12"/>
  <c r="T13" i="19" l="1"/>
  <c r="T17" i="19" s="1"/>
  <c r="AO22" i="9"/>
  <c r="AZ22" i="9" s="1"/>
  <c r="AO19" i="9"/>
  <c r="AZ19" i="9" s="1"/>
  <c r="AO17" i="9"/>
  <c r="AZ17" i="9" s="1"/>
  <c r="AO12" i="9"/>
  <c r="AZ12" i="9" s="1"/>
  <c r="AO16" i="9" l="1"/>
  <c r="AZ16" i="9" s="1"/>
  <c r="AN26" i="8"/>
  <c r="AN27" i="8" s="1"/>
  <c r="AN28" i="8"/>
  <c r="AN29" i="8" l="1"/>
  <c r="AZ36" i="14" l="1"/>
  <c r="AZ35" i="14"/>
  <c r="AZ34" i="14"/>
  <c r="AZ33" i="14"/>
  <c r="AZ32" i="14"/>
  <c r="AZ31" i="14"/>
  <c r="AZ10" i="14"/>
  <c r="AZ9" i="14"/>
  <c r="AZ8" i="14"/>
  <c r="AY30" i="12"/>
  <c r="AZ7" i="14"/>
  <c r="AO48" i="14"/>
  <c r="AJ6" i="20" l="1"/>
  <c r="AY29" i="12"/>
  <c r="AY31" i="12"/>
  <c r="AN34" i="12"/>
  <c r="AN36" i="12" s="1"/>
  <c r="AY35" i="12"/>
  <c r="AZ34" i="12" s="1"/>
  <c r="AJ7" i="20"/>
  <c r="AJ8" i="20"/>
  <c r="AJ9" i="20"/>
  <c r="AK28" i="8"/>
  <c r="AN48" i="14"/>
  <c r="AN44" i="9"/>
  <c r="AZ44" i="9" s="1"/>
  <c r="AE34" i="12"/>
  <c r="AE36" i="12" s="1"/>
  <c r="S34" i="12"/>
  <c r="S36" i="12" s="1"/>
  <c r="O34" i="12"/>
  <c r="O36" i="12" s="1"/>
  <c r="M34" i="12"/>
  <c r="E34" i="12"/>
  <c r="E36" i="12" s="1"/>
  <c r="AU45" i="10"/>
  <c r="AQ45" i="10"/>
  <c r="AY43" i="10"/>
  <c r="AU43" i="10"/>
  <c r="AR43" i="10"/>
  <c r="AU42" i="10"/>
  <c r="AS41" i="10"/>
  <c r="AR41" i="10"/>
  <c r="AY38" i="10"/>
  <c r="AU38" i="10"/>
  <c r="AQ38" i="10"/>
  <c r="AY36" i="10"/>
  <c r="AW35" i="10"/>
  <c r="AV34" i="10"/>
  <c r="AS34" i="10"/>
  <c r="AU33" i="10"/>
  <c r="AY31" i="10"/>
  <c r="AQ31" i="10"/>
  <c r="AW30" i="10"/>
  <c r="AU29" i="10"/>
  <c r="AS29" i="10"/>
  <c r="AR29" i="10"/>
  <c r="AX28" i="10"/>
  <c r="AW28" i="10"/>
  <c r="AY27" i="10"/>
  <c r="AU26" i="10"/>
  <c r="AT26" i="10"/>
  <c r="AQ26" i="10"/>
  <c r="AU24" i="10"/>
  <c r="AR24" i="10"/>
  <c r="AQ24" i="10"/>
  <c r="AY21" i="10"/>
  <c r="AU21" i="10"/>
  <c r="AS21" i="10"/>
  <c r="AR21" i="10"/>
  <c r="AW20" i="10"/>
  <c r="AU20" i="10"/>
  <c r="AY19" i="10"/>
  <c r="AS19" i="10"/>
  <c r="AR19" i="10"/>
  <c r="AU18" i="10"/>
  <c r="AT18" i="10"/>
  <c r="AS17" i="10"/>
  <c r="AV14" i="10"/>
  <c r="AR14" i="10"/>
  <c r="AT13" i="10"/>
  <c r="AR12" i="10"/>
  <c r="AU11" i="10"/>
  <c r="AW10" i="10"/>
  <c r="AY7" i="10"/>
  <c r="AV7" i="10"/>
  <c r="AR7" i="10"/>
  <c r="AU6" i="10"/>
  <c r="AY46" i="9"/>
  <c r="AX45" i="9"/>
  <c r="AW45" i="9"/>
  <c r="AY43" i="9"/>
  <c r="Q47" i="9"/>
  <c r="AW42" i="9"/>
  <c r="X47" i="9"/>
  <c r="AL28" i="8"/>
  <c r="AL29" i="8" s="1"/>
  <c r="AW38" i="9"/>
  <c r="AX37" i="9"/>
  <c r="AA47" i="9"/>
  <c r="P47" i="9"/>
  <c r="P48" i="9" s="1"/>
  <c r="O47" i="9"/>
  <c r="O48" i="9" s="1"/>
  <c r="M47" i="9"/>
  <c r="L47" i="9"/>
  <c r="V47" i="9"/>
  <c r="V48" i="9" s="1"/>
  <c r="U47" i="9"/>
  <c r="U48" i="9" s="1"/>
  <c r="T47" i="9"/>
  <c r="T48" i="9" s="1"/>
  <c r="S47" i="9"/>
  <c r="S48" i="9" s="1"/>
  <c r="I47" i="9"/>
  <c r="I48" i="9" s="1"/>
  <c r="H47" i="9"/>
  <c r="H48" i="9" s="1"/>
  <c r="E47" i="9"/>
  <c r="E48" i="9" s="1"/>
  <c r="AE6" i="12"/>
  <c r="AE17" i="12" s="1"/>
  <c r="AB6" i="12"/>
  <c r="AB17" i="12" s="1"/>
  <c r="AV23" i="9"/>
  <c r="AT23" i="9"/>
  <c r="AR23" i="9"/>
  <c r="AQ22" i="9"/>
  <c r="AV21" i="9"/>
  <c r="AT18" i="9"/>
  <c r="AT16" i="9"/>
  <c r="AX14" i="9"/>
  <c r="AL26" i="9"/>
  <c r="AL27" i="9" s="1"/>
  <c r="AX12" i="9"/>
  <c r="AT12" i="9"/>
  <c r="AV11" i="9"/>
  <c r="AR7" i="9"/>
  <c r="AB28" i="8"/>
  <c r="AB29" i="8" s="1"/>
  <c r="AA28" i="8"/>
  <c r="AA29" i="8" s="1"/>
  <c r="Z28" i="8"/>
  <c r="Z29" i="8" s="1"/>
  <c r="L28" i="8"/>
  <c r="L29" i="8" s="1"/>
  <c r="AY23" i="8"/>
  <c r="AR23" i="8"/>
  <c r="AW22" i="8"/>
  <c r="AU22" i="8"/>
  <c r="AS22" i="8"/>
  <c r="AH28" i="8"/>
  <c r="X28" i="8"/>
  <c r="W28" i="8"/>
  <c r="W29" i="8" s="1"/>
  <c r="V28" i="8"/>
  <c r="AU19" i="8"/>
  <c r="AS19" i="8"/>
  <c r="I28" i="8"/>
  <c r="G28" i="8"/>
  <c r="G29" i="8" s="1"/>
  <c r="AQ19" i="8"/>
  <c r="AV18" i="8"/>
  <c r="AR18" i="8"/>
  <c r="AX17" i="8"/>
  <c r="AV17" i="8"/>
  <c r="S28" i="8"/>
  <c r="S29" i="8" s="1"/>
  <c r="E28" i="8"/>
  <c r="E29" i="8" s="1"/>
  <c r="D28" i="8"/>
  <c r="D29" i="8" s="1"/>
  <c r="AV16" i="8"/>
  <c r="AT16" i="8"/>
  <c r="AS16" i="8"/>
  <c r="AL26" i="8"/>
  <c r="AH26" i="8"/>
  <c r="AH27" i="8" s="1"/>
  <c r="X26" i="8"/>
  <c r="W26" i="8"/>
  <c r="V26" i="8"/>
  <c r="V27" i="8" s="1"/>
  <c r="J26" i="8"/>
  <c r="J27" i="8" s="1"/>
  <c r="I26" i="8"/>
  <c r="H26" i="8"/>
  <c r="H27" i="8" s="1"/>
  <c r="G26" i="8"/>
  <c r="G27" i="8" s="1"/>
  <c r="F26" i="8"/>
  <c r="F27" i="8" s="1"/>
  <c r="AX14" i="8"/>
  <c r="AS14" i="8"/>
  <c r="AG26" i="8"/>
  <c r="AG27" i="8" s="1"/>
  <c r="AE26" i="8"/>
  <c r="AE27" i="8" s="1"/>
  <c r="AD26" i="8"/>
  <c r="AD27" i="8" s="1"/>
  <c r="Q26" i="8"/>
  <c r="Q27" i="8" s="1"/>
  <c r="P26" i="8"/>
  <c r="P27" i="8" s="1"/>
  <c r="AV11" i="8"/>
  <c r="AS11" i="8"/>
  <c r="AS9" i="8"/>
  <c r="AW7" i="8"/>
  <c r="AS7" i="8"/>
  <c r="AQ7" i="8"/>
  <c r="AC48" i="14"/>
  <c r="AB48" i="14"/>
  <c r="Z48" i="14"/>
  <c r="Y48" i="14"/>
  <c r="X48" i="14"/>
  <c r="N48" i="14"/>
  <c r="L48" i="14"/>
  <c r="J48" i="14"/>
  <c r="I48" i="14"/>
  <c r="AL48" i="14"/>
  <c r="AK48" i="14"/>
  <c r="AJ48" i="14"/>
  <c r="AH48" i="14"/>
  <c r="AA10" i="20"/>
  <c r="Z10" i="20"/>
  <c r="AI9" i="20"/>
  <c r="AG9" i="20"/>
  <c r="V10" i="20"/>
  <c r="I10" i="20"/>
  <c r="F10" i="20"/>
  <c r="S10" i="20"/>
  <c r="Q10" i="20"/>
  <c r="AG7" i="20"/>
  <c r="Y10" i="20"/>
  <c r="P10" i="20"/>
  <c r="Z16" i="19"/>
  <c r="Z12" i="19"/>
  <c r="X12" i="19"/>
  <c r="Z11" i="19"/>
  <c r="Z10" i="19"/>
  <c r="W10" i="19"/>
  <c r="Z9" i="19"/>
  <c r="W9" i="19"/>
  <c r="Z7" i="19"/>
  <c r="X7" i="19"/>
  <c r="F8" i="19"/>
  <c r="F13" i="19" s="1"/>
  <c r="F14" i="19" s="1"/>
  <c r="E8" i="19"/>
  <c r="O8" i="19"/>
  <c r="O13" i="19" s="1"/>
  <c r="O14" i="19" s="1"/>
  <c r="Y14" i="19" s="1"/>
  <c r="L8" i="19"/>
  <c r="L13" i="19" s="1"/>
  <c r="G8" i="19"/>
  <c r="G13" i="19" s="1"/>
  <c r="G14" i="19" s="1"/>
  <c r="W14" i="19" s="1"/>
  <c r="AT31" i="12"/>
  <c r="AR31" i="12"/>
  <c r="AX30" i="12"/>
  <c r="AV30" i="12"/>
  <c r="AT30" i="12"/>
  <c r="AR30" i="12"/>
  <c r="AL32" i="12"/>
  <c r="AG32" i="12"/>
  <c r="AV29" i="12"/>
  <c r="AT29" i="12"/>
  <c r="AR29" i="12"/>
  <c r="M32" i="12"/>
  <c r="D32" i="12"/>
  <c r="U32" i="12"/>
  <c r="AS27" i="12"/>
  <c r="AW26" i="12"/>
  <c r="AU26" i="12"/>
  <c r="R32" i="12"/>
  <c r="AK32" i="12"/>
  <c r="AW25" i="12"/>
  <c r="Z32" i="12"/>
  <c r="W32" i="12"/>
  <c r="I32" i="12"/>
  <c r="AJ32" i="12"/>
  <c r="AE32" i="12"/>
  <c r="V32" i="12"/>
  <c r="Q32" i="12"/>
  <c r="H32" i="12"/>
  <c r="AD22" i="12"/>
  <c r="Y22" i="12"/>
  <c r="AT21" i="12"/>
  <c r="K22" i="12"/>
  <c r="AL22" i="12"/>
  <c r="AJ22" i="12"/>
  <c r="AI22" i="12"/>
  <c r="AH22" i="12"/>
  <c r="AX20" i="12"/>
  <c r="V22" i="12"/>
  <c r="T22" i="12"/>
  <c r="J22" i="12"/>
  <c r="G22" i="12"/>
  <c r="F22" i="12"/>
  <c r="AQ20" i="12"/>
  <c r="AF22" i="12"/>
  <c r="AV19" i="12"/>
  <c r="U22" i="12"/>
  <c r="R22" i="12"/>
  <c r="M22" i="12"/>
  <c r="AX16" i="12"/>
  <c r="AW16" i="12"/>
  <c r="AU16" i="12"/>
  <c r="AQ16" i="12"/>
  <c r="AX15" i="12"/>
  <c r="AU15" i="12"/>
  <c r="AQ15" i="12"/>
  <c r="AW14" i="12"/>
  <c r="AY13" i="12"/>
  <c r="AW13" i="12"/>
  <c r="AW12" i="12"/>
  <c r="AT12" i="12"/>
  <c r="AV11" i="12"/>
  <c r="AX10" i="12"/>
  <c r="AS10" i="12"/>
  <c r="AQ10" i="12"/>
  <c r="AV9" i="12"/>
  <c r="AU9" i="12"/>
  <c r="AS8" i="12"/>
  <c r="AY7" i="12"/>
  <c r="AV7" i="12"/>
  <c r="S8" i="19"/>
  <c r="Z8" i="19" s="1"/>
  <c r="AM26" i="8"/>
  <c r="AM27" i="8" s="1"/>
  <c r="AM34" i="12"/>
  <c r="AM36" i="12" s="1"/>
  <c r="Y12" i="19"/>
  <c r="W12" i="19"/>
  <c r="Y11" i="19"/>
  <c r="X11" i="19"/>
  <c r="W11" i="19"/>
  <c r="AR15" i="12"/>
  <c r="AV15" i="12"/>
  <c r="AY15" i="12"/>
  <c r="AY28" i="10"/>
  <c r="Z15" i="19"/>
  <c r="AY45" i="10"/>
  <c r="AY42" i="10"/>
  <c r="AY39" i="10"/>
  <c r="AY37" i="10"/>
  <c r="AY34" i="10"/>
  <c r="AY33" i="10"/>
  <c r="AY29" i="10"/>
  <c r="AY26" i="10"/>
  <c r="AY11" i="10"/>
  <c r="AL32" i="9"/>
  <c r="AY17" i="10"/>
  <c r="AY18" i="10"/>
  <c r="AY20" i="10"/>
  <c r="AY22" i="10"/>
  <c r="AY14" i="10"/>
  <c r="AY12" i="10"/>
  <c r="AY10" i="10"/>
  <c r="AY13" i="10"/>
  <c r="AY9" i="10"/>
  <c r="AY16" i="10"/>
  <c r="AY28" i="12"/>
  <c r="AY8" i="10"/>
  <c r="AY35" i="10"/>
  <c r="AY30" i="10"/>
  <c r="AY25" i="10"/>
  <c r="M8" i="19"/>
  <c r="M13" i="19" s="1"/>
  <c r="M14" i="19" s="1"/>
  <c r="H8" i="19"/>
  <c r="H13" i="19" s="1"/>
  <c r="P8" i="19"/>
  <c r="P13" i="19" s="1"/>
  <c r="Q8" i="19"/>
  <c r="Q13" i="19" s="1"/>
  <c r="J8" i="19"/>
  <c r="J13" i="19" s="1"/>
  <c r="J14" i="19" s="1"/>
  <c r="D8" i="19"/>
  <c r="D13" i="19" s="1"/>
  <c r="D17" i="19" s="1"/>
  <c r="D18" i="19" s="1"/>
  <c r="N8" i="19"/>
  <c r="N13" i="19" s="1"/>
  <c r="N14" i="19" s="1"/>
  <c r="AY26" i="12"/>
  <c r="AR4" i="14"/>
  <c r="AS4" i="14" s="1"/>
  <c r="AT4" i="14" s="1"/>
  <c r="AU4" i="14" s="1"/>
  <c r="AV4" i="14" s="1"/>
  <c r="AW4" i="14" s="1"/>
  <c r="AX4" i="14" s="1"/>
  <c r="AY4" i="14" s="1"/>
  <c r="AL34" i="12"/>
  <c r="AL36" i="12" s="1"/>
  <c r="AU30" i="12"/>
  <c r="AQ27" i="12"/>
  <c r="AR26" i="12"/>
  <c r="AI6" i="12"/>
  <c r="AH6" i="12"/>
  <c r="AH17" i="12" s="1"/>
  <c r="AG6" i="12"/>
  <c r="AG17" i="12" s="1"/>
  <c r="AF6" i="12"/>
  <c r="AF17" i="12" s="1"/>
  <c r="AD6" i="12"/>
  <c r="AD17" i="12" s="1"/>
  <c r="AC6" i="12"/>
  <c r="AA6" i="12"/>
  <c r="Y6" i="12"/>
  <c r="X6" i="12"/>
  <c r="X17" i="12" s="1"/>
  <c r="W6" i="12"/>
  <c r="V6" i="12"/>
  <c r="V17" i="12" s="1"/>
  <c r="U6" i="12"/>
  <c r="T6" i="12"/>
  <c r="T17" i="12" s="1"/>
  <c r="S6" i="12"/>
  <c r="S17" i="12" s="1"/>
  <c r="R6" i="12"/>
  <c r="P6" i="12"/>
  <c r="O6" i="12"/>
  <c r="M6" i="12"/>
  <c r="M17" i="12" s="1"/>
  <c r="L6" i="12"/>
  <c r="L17" i="12" s="1"/>
  <c r="J6" i="12"/>
  <c r="J17" i="12" s="1"/>
  <c r="I6" i="12"/>
  <c r="I17" i="12" s="1"/>
  <c r="H6" i="12"/>
  <c r="H17" i="12" s="1"/>
  <c r="G6" i="12"/>
  <c r="F6" i="12"/>
  <c r="F17" i="12" s="1"/>
  <c r="E6" i="12"/>
  <c r="E17" i="12" s="1"/>
  <c r="D6" i="12"/>
  <c r="AY32" i="10"/>
  <c r="AY23" i="9"/>
  <c r="AY9" i="9"/>
  <c r="AY7" i="9"/>
  <c r="AR28" i="12"/>
  <c r="AT25" i="12"/>
  <c r="AS26" i="12"/>
  <c r="AQ31" i="12"/>
  <c r="AU28" i="12"/>
  <c r="AS30" i="12"/>
  <c r="AY40" i="10"/>
  <c r="Z6" i="19"/>
  <c r="AY15" i="10"/>
  <c r="AV26" i="12"/>
  <c r="AS29" i="12"/>
  <c r="AQ25" i="12"/>
  <c r="AU31" i="12"/>
  <c r="AR25" i="12"/>
  <c r="AT27" i="12"/>
  <c r="AQ30" i="12"/>
  <c r="AS31" i="12"/>
  <c r="AY12" i="12"/>
  <c r="AM40" i="9"/>
  <c r="AY40" i="9" s="1"/>
  <c r="AM41" i="9"/>
  <c r="AY41" i="9" s="1"/>
  <c r="AX26" i="12"/>
  <c r="AY14" i="8"/>
  <c r="AY36" i="9"/>
  <c r="AY9" i="8"/>
  <c r="AY6" i="8"/>
  <c r="AY45" i="9"/>
  <c r="AY7" i="8"/>
  <c r="AU19" i="12"/>
  <c r="AY34" i="9"/>
  <c r="AY38" i="9"/>
  <c r="AY39" i="9"/>
  <c r="AY6" i="10"/>
  <c r="AI47" i="9"/>
  <c r="AI48" i="9" s="1"/>
  <c r="G47" i="9"/>
  <c r="G48" i="9" s="1"/>
  <c r="Z47" i="9"/>
  <c r="N47" i="9"/>
  <c r="N48" i="9" s="1"/>
  <c r="AB47" i="9"/>
  <c r="AB48" i="9" s="1"/>
  <c r="AD47" i="9"/>
  <c r="AD48" i="9" s="1"/>
  <c r="J47" i="9"/>
  <c r="W47" i="9"/>
  <c r="F47" i="9"/>
  <c r="F48" i="9" s="1"/>
  <c r="AH47" i="9"/>
  <c r="AH48" i="9" s="1"/>
  <c r="AJ47" i="9"/>
  <c r="D47" i="9"/>
  <c r="F34" i="12"/>
  <c r="F36" i="12" s="1"/>
  <c r="G34" i="12"/>
  <c r="G36" i="12" s="1"/>
  <c r="H34" i="12"/>
  <c r="AR34" i="12" s="1"/>
  <c r="I34" i="12"/>
  <c r="I36" i="12" s="1"/>
  <c r="J34" i="12"/>
  <c r="J36" i="12" s="1"/>
  <c r="K34" i="12"/>
  <c r="K36" i="12" s="1"/>
  <c r="L34" i="12"/>
  <c r="AS34" i="12" s="1"/>
  <c r="P34" i="12"/>
  <c r="AT34" i="12" s="1"/>
  <c r="Q34" i="12"/>
  <c r="Q36" i="12" s="1"/>
  <c r="R34" i="12"/>
  <c r="R36" i="12" s="1"/>
  <c r="T34" i="12"/>
  <c r="T36" i="12" s="1"/>
  <c r="AA34" i="12"/>
  <c r="AA36" i="12" s="1"/>
  <c r="AI34" i="12"/>
  <c r="AI36" i="12" s="1"/>
  <c r="AG34" i="12"/>
  <c r="AG36" i="12" s="1"/>
  <c r="U34" i="12"/>
  <c r="U36" i="12" s="1"/>
  <c r="AF34" i="12"/>
  <c r="AF36" i="12" s="1"/>
  <c r="AD34" i="12"/>
  <c r="AD36" i="12" s="1"/>
  <c r="AC34" i="12"/>
  <c r="AC36" i="12" s="1"/>
  <c r="AH34" i="12"/>
  <c r="AH36" i="12" s="1"/>
  <c r="AB34" i="12"/>
  <c r="AB36" i="12" s="1"/>
  <c r="Z34" i="12"/>
  <c r="Z36" i="12" s="1"/>
  <c r="Y34" i="12"/>
  <c r="Y36" i="12" s="1"/>
  <c r="X34" i="12"/>
  <c r="X36" i="12" s="1"/>
  <c r="AK34" i="12"/>
  <c r="AK36" i="12" s="1"/>
  <c r="W34" i="12"/>
  <c r="W36" i="12" s="1"/>
  <c r="AJ34" i="12"/>
  <c r="AJ36" i="12" s="1"/>
  <c r="V34" i="12"/>
  <c r="V36" i="12" s="1"/>
  <c r="AC22" i="12"/>
  <c r="O22" i="12"/>
  <c r="O32" i="12"/>
  <c r="AB22" i="12"/>
  <c r="N22" i="12"/>
  <c r="L32" i="12"/>
  <c r="AC32" i="12"/>
  <c r="E32" i="12"/>
  <c r="AE22" i="12"/>
  <c r="Q22" i="12"/>
  <c r="AB32" i="12"/>
  <c r="N32" i="12"/>
  <c r="G32" i="12"/>
  <c r="E22" i="12"/>
  <c r="W22" i="12"/>
  <c r="I22" i="12"/>
  <c r="H22" i="12"/>
  <c r="AA22" i="12"/>
  <c r="AD32" i="12"/>
  <c r="D36" i="12"/>
  <c r="AK22" i="12"/>
  <c r="AA32" i="12"/>
  <c r="AT16" i="12"/>
  <c r="AR16" i="12"/>
  <c r="AS16" i="12"/>
  <c r="R8" i="19"/>
  <c r="R13" i="19" s="1"/>
  <c r="AK47" i="9"/>
  <c r="AK26" i="8"/>
  <c r="AK26" i="9"/>
  <c r="AK32" i="9"/>
  <c r="AK28" i="9"/>
  <c r="N26" i="8"/>
  <c r="N27" i="8" s="1"/>
  <c r="Z26" i="8"/>
  <c r="Z27" i="8" s="1"/>
  <c r="M26" i="8"/>
  <c r="M27" i="8" s="1"/>
  <c r="O26" i="8"/>
  <c r="O27" i="8" s="1"/>
  <c r="AA26" i="8"/>
  <c r="AA27" i="8" s="1"/>
  <c r="AC26" i="8"/>
  <c r="AC27" i="8" s="1"/>
  <c r="L26" i="8"/>
  <c r="L27" i="8" s="1"/>
  <c r="AB26" i="8"/>
  <c r="AB27" i="8" s="1"/>
  <c r="D26" i="8"/>
  <c r="D27" i="8" s="1"/>
  <c r="R26" i="8"/>
  <c r="R27" i="8" s="1"/>
  <c r="AF26" i="8"/>
  <c r="AF27" i="8" s="1"/>
  <c r="J28" i="8"/>
  <c r="J29" i="8" s="1"/>
  <c r="U26" i="8"/>
  <c r="U27" i="8" s="1"/>
  <c r="AI26" i="8"/>
  <c r="AI27" i="8" s="1"/>
  <c r="N28" i="8"/>
  <c r="N29" i="8" s="1"/>
  <c r="K26" i="8"/>
  <c r="K27" i="8" s="1"/>
  <c r="Y26" i="8"/>
  <c r="Y27" i="8" s="1"/>
  <c r="AE28" i="8"/>
  <c r="AE29" i="8" s="1"/>
  <c r="AG28" i="8"/>
  <c r="AG29" i="8" s="1"/>
  <c r="T28" i="8"/>
  <c r="T29" i="8" s="1"/>
  <c r="K28" i="8"/>
  <c r="K29" i="8" s="1"/>
  <c r="Y28" i="8"/>
  <c r="Y29" i="8" s="1"/>
  <c r="E26" i="8"/>
  <c r="E27" i="8" s="1"/>
  <c r="S26" i="8"/>
  <c r="S27" i="8" s="1"/>
  <c r="M28" i="8"/>
  <c r="M29" i="8" s="1"/>
  <c r="T26" i="8"/>
  <c r="T27" i="8" s="1"/>
  <c r="O28" i="8"/>
  <c r="O29" i="8" s="1"/>
  <c r="U28" i="8"/>
  <c r="U29" i="8" s="1"/>
  <c r="AI28" i="8"/>
  <c r="AI29" i="8" s="1"/>
  <c r="H28" i="8"/>
  <c r="X10" i="20"/>
  <c r="AS36" i="10"/>
  <c r="AR36" i="10"/>
  <c r="AQ36" i="10"/>
  <c r="AS31" i="10"/>
  <c r="AR31" i="10"/>
  <c r="AV28" i="10"/>
  <c r="AU28" i="10"/>
  <c r="AT28" i="10"/>
  <c r="AS28" i="10"/>
  <c r="AR28" i="10"/>
  <c r="AQ28" i="10"/>
  <c r="AW17" i="10"/>
  <c r="AV17" i="10"/>
  <c r="AU17" i="10"/>
  <c r="AT17" i="10"/>
  <c r="AR17" i="10"/>
  <c r="AQ17" i="10"/>
  <c r="AW16" i="10"/>
  <c r="AV16" i="10"/>
  <c r="AU16" i="10"/>
  <c r="AT16" i="10"/>
  <c r="AS16" i="10"/>
  <c r="AR16" i="10"/>
  <c r="AQ16" i="10"/>
  <c r="AR11" i="10"/>
  <c r="AQ11" i="10"/>
  <c r="AW45" i="10"/>
  <c r="AV45" i="10"/>
  <c r="AT45" i="10"/>
  <c r="AS45" i="10"/>
  <c r="AR45" i="10"/>
  <c r="AW44" i="10"/>
  <c r="AV44" i="10"/>
  <c r="AU44" i="10"/>
  <c r="AT44" i="10"/>
  <c r="AS44" i="10"/>
  <c r="AR44" i="10"/>
  <c r="AQ44" i="10"/>
  <c r="AW43" i="10"/>
  <c r="AV43" i="10"/>
  <c r="AT43" i="10"/>
  <c r="AS43" i="10"/>
  <c r="AQ43" i="10"/>
  <c r="AW42" i="10"/>
  <c r="AV42" i="10"/>
  <c r="AT42" i="10"/>
  <c r="AS42" i="10"/>
  <c r="AR42" i="10"/>
  <c r="AQ42" i="10"/>
  <c r="AW41" i="10"/>
  <c r="AV41" i="10"/>
  <c r="AU41" i="10"/>
  <c r="AT41" i="10"/>
  <c r="AQ41" i="10"/>
  <c r="AW39" i="10"/>
  <c r="AV39" i="10"/>
  <c r="AU39" i="10"/>
  <c r="AT39" i="10"/>
  <c r="AS39" i="10"/>
  <c r="AR39" i="10"/>
  <c r="AQ39" i="10"/>
  <c r="AW38" i="10"/>
  <c r="AV38" i="10"/>
  <c r="AT38" i="10"/>
  <c r="AS38" i="10"/>
  <c r="AR38" i="10"/>
  <c r="AW37" i="10"/>
  <c r="AV37" i="10"/>
  <c r="AU37" i="10"/>
  <c r="AT37" i="10"/>
  <c r="AS37" i="10"/>
  <c r="AR37" i="10"/>
  <c r="AQ37" i="10"/>
  <c r="W7" i="19"/>
  <c r="AR35" i="10"/>
  <c r="AQ35" i="10"/>
  <c r="AW34" i="10"/>
  <c r="AR40" i="10"/>
  <c r="AW33" i="10"/>
  <c r="AV33" i="10"/>
  <c r="AT33" i="10"/>
  <c r="AS33" i="10"/>
  <c r="AR33" i="10"/>
  <c r="AQ33" i="10"/>
  <c r="AW29" i="10"/>
  <c r="AV29" i="10"/>
  <c r="AT29" i="10"/>
  <c r="AQ29" i="10"/>
  <c r="AW27" i="10"/>
  <c r="AV27" i="10"/>
  <c r="AU27" i="10"/>
  <c r="AT27" i="10"/>
  <c r="AS27" i="10"/>
  <c r="AR27" i="10"/>
  <c r="AQ27" i="10"/>
  <c r="AW26" i="10"/>
  <c r="AV26" i="10"/>
  <c r="AS26" i="10"/>
  <c r="AR26" i="10"/>
  <c r="AW25" i="10"/>
  <c r="AV25" i="10"/>
  <c r="AU25" i="10"/>
  <c r="AT25" i="10"/>
  <c r="AS25" i="10"/>
  <c r="AR25" i="10"/>
  <c r="AQ25" i="10"/>
  <c r="AW24" i="10"/>
  <c r="AV24" i="10"/>
  <c r="AT24" i="10"/>
  <c r="AS24" i="10"/>
  <c r="AW22" i="10"/>
  <c r="AV22" i="10"/>
  <c r="AU22" i="10"/>
  <c r="AT22" i="10"/>
  <c r="AS22" i="10"/>
  <c r="AR22" i="10"/>
  <c r="AQ22" i="10"/>
  <c r="AW21" i="10"/>
  <c r="AV21" i="10"/>
  <c r="AT21" i="10"/>
  <c r="AQ21" i="10"/>
  <c r="AV20" i="10"/>
  <c r="AT20" i="10"/>
  <c r="AS20" i="10"/>
  <c r="AR20" i="10"/>
  <c r="AQ20" i="10"/>
  <c r="AW19" i="10"/>
  <c r="AV19" i="10"/>
  <c r="AU19" i="10"/>
  <c r="AT19" i="10"/>
  <c r="AQ19" i="10"/>
  <c r="AW15" i="10"/>
  <c r="AV15" i="10"/>
  <c r="AU15" i="10"/>
  <c r="AT15" i="10"/>
  <c r="AS15" i="10"/>
  <c r="AW13" i="10"/>
  <c r="AV13" i="10"/>
  <c r="AU13" i="10"/>
  <c r="AS13" i="10"/>
  <c r="AR13" i="10"/>
  <c r="AQ13" i="10"/>
  <c r="AW12" i="10"/>
  <c r="AV12" i="10"/>
  <c r="AU12" i="10"/>
  <c r="AT12" i="10"/>
  <c r="AS12" i="10"/>
  <c r="AQ12" i="10"/>
  <c r="AW11" i="10"/>
  <c r="AV11" i="10"/>
  <c r="AT11" i="10"/>
  <c r="AS11" i="10"/>
  <c r="AV10" i="10"/>
  <c r="AU10" i="10"/>
  <c r="AT10" i="10"/>
  <c r="AS10" i="10"/>
  <c r="AR10" i="10"/>
  <c r="AQ10" i="10"/>
  <c r="AW7" i="10"/>
  <c r="AT7" i="10"/>
  <c r="AS7" i="10"/>
  <c r="AW6" i="10"/>
  <c r="AV6" i="10"/>
  <c r="AT6" i="10"/>
  <c r="AS6" i="10"/>
  <c r="AR6" i="10"/>
  <c r="AQ6" i="10"/>
  <c r="O10" i="20"/>
  <c r="N10" i="20"/>
  <c r="J10" i="20"/>
  <c r="G10" i="20"/>
  <c r="E10" i="20"/>
  <c r="AF9" i="20"/>
  <c r="AE9" i="20"/>
  <c r="AG8" i="20"/>
  <c r="AF7" i="20"/>
  <c r="AF6" i="20"/>
  <c r="AE6" i="20"/>
  <c r="W10" i="20"/>
  <c r="T10" i="20"/>
  <c r="U10" i="20"/>
  <c r="AQ40" i="10"/>
  <c r="AS40" i="10"/>
  <c r="AQ8" i="10"/>
  <c r="AW9" i="10"/>
  <c r="AR30" i="10"/>
  <c r="AT30" i="10"/>
  <c r="AV30" i="10"/>
  <c r="AR32" i="10"/>
  <c r="AS35" i="10"/>
  <c r="AU35" i="10"/>
  <c r="AU8" i="10"/>
  <c r="AW8" i="10"/>
  <c r="AU9" i="10"/>
  <c r="AT8" i="10"/>
  <c r="AV8" i="10"/>
  <c r="AV9" i="10"/>
  <c r="AS9" i="10"/>
  <c r="AQ30" i="10"/>
  <c r="AU30" i="10"/>
  <c r="AS8" i="10"/>
  <c r="AV35" i="10"/>
  <c r="AQ34" i="10"/>
  <c r="AU34" i="10"/>
  <c r="AR8" i="10"/>
  <c r="AR9" i="10"/>
  <c r="AR34" i="10"/>
  <c r="AT34" i="10"/>
  <c r="AQ32" i="10"/>
  <c r="AT14" i="10"/>
  <c r="AR18" i="10"/>
  <c r="AT9" i="10"/>
  <c r="AQ18" i="10"/>
  <c r="AS18" i="10"/>
  <c r="AW18" i="10"/>
  <c r="AR15" i="10"/>
  <c r="AS14" i="10"/>
  <c r="AU14" i="10"/>
  <c r="AU7" i="10"/>
  <c r="AQ7" i="10"/>
  <c r="AQ14" i="10"/>
  <c r="AW14" i="10"/>
  <c r="AV18" i="10"/>
  <c r="AQ15" i="10"/>
  <c r="AH9" i="20"/>
  <c r="AH6" i="20"/>
  <c r="AH8" i="20"/>
  <c r="AI7" i="20"/>
  <c r="AI6" i="20"/>
  <c r="Y15" i="19"/>
  <c r="X15" i="19"/>
  <c r="AX28" i="12"/>
  <c r="AX27" i="12"/>
  <c r="AX21" i="12"/>
  <c r="AX12" i="12"/>
  <c r="X10" i="19"/>
  <c r="AX43" i="9"/>
  <c r="AX34" i="9"/>
  <c r="AX33" i="9"/>
  <c r="X9" i="19"/>
  <c r="AX31" i="12"/>
  <c r="AX7" i="12"/>
  <c r="X6" i="19"/>
  <c r="AX38" i="9"/>
  <c r="AX36" i="9"/>
  <c r="AX46" i="9"/>
  <c r="AX42" i="9"/>
  <c r="AW41" i="9"/>
  <c r="AW46" i="9"/>
  <c r="AW28" i="12"/>
  <c r="AW21" i="12"/>
  <c r="AW7" i="12"/>
  <c r="AW20" i="12"/>
  <c r="AW35" i="9"/>
  <c r="AW39" i="9"/>
  <c r="AW36" i="9"/>
  <c r="AW33" i="9"/>
  <c r="AW37" i="9"/>
  <c r="AW44" i="9"/>
  <c r="AW34" i="9"/>
  <c r="AW43" i="9"/>
  <c r="AQ9" i="12"/>
  <c r="AR9" i="12"/>
  <c r="AS9" i="12"/>
  <c r="AT9" i="12"/>
  <c r="AR10" i="12"/>
  <c r="AU10" i="12"/>
  <c r="AV10" i="12"/>
  <c r="AS11" i="12"/>
  <c r="AT11" i="12"/>
  <c r="AU11" i="12"/>
  <c r="AU23" i="8"/>
  <c r="AT23" i="8"/>
  <c r="AS23" i="8"/>
  <c r="AQ23" i="8"/>
  <c r="AT22" i="8"/>
  <c r="AR22" i="8"/>
  <c r="AQ22" i="8"/>
  <c r="AU21" i="8"/>
  <c r="AT21" i="8"/>
  <c r="AS21" i="8"/>
  <c r="AR21" i="8"/>
  <c r="AQ21" i="8"/>
  <c r="AT19" i="8"/>
  <c r="AR19" i="8"/>
  <c r="AU18" i="8"/>
  <c r="AT18" i="8"/>
  <c r="AS18" i="8"/>
  <c r="AQ18" i="8"/>
  <c r="AU17" i="8"/>
  <c r="AT17" i="8"/>
  <c r="AS17" i="8"/>
  <c r="AR17" i="8"/>
  <c r="AQ17" i="8"/>
  <c r="AU16" i="8"/>
  <c r="AR16" i="8"/>
  <c r="AQ16" i="8"/>
  <c r="AU14" i="8"/>
  <c r="AT14" i="8"/>
  <c r="AR14" i="8"/>
  <c r="AQ14" i="8"/>
  <c r="AU12" i="8"/>
  <c r="AT12" i="8"/>
  <c r="AS12" i="8"/>
  <c r="AR12" i="8"/>
  <c r="AQ12" i="8"/>
  <c r="AU11" i="8"/>
  <c r="AT11" i="8"/>
  <c r="AR11" i="8"/>
  <c r="AQ11" i="8"/>
  <c r="AU9" i="8"/>
  <c r="AT9" i="8"/>
  <c r="AR9" i="8"/>
  <c r="AQ9" i="8"/>
  <c r="AU7" i="8"/>
  <c r="AT7" i="8"/>
  <c r="AR7" i="8"/>
  <c r="AU6" i="8"/>
  <c r="AT6" i="8"/>
  <c r="AS6" i="8"/>
  <c r="AR6" i="8"/>
  <c r="AQ6" i="8"/>
  <c r="AW14" i="9"/>
  <c r="AV23" i="8"/>
  <c r="AV22" i="8"/>
  <c r="AV21" i="8"/>
  <c r="AV19" i="8"/>
  <c r="AV14" i="8"/>
  <c r="AV12" i="8"/>
  <c r="AV9" i="8"/>
  <c r="AV7" i="8"/>
  <c r="AV6" i="8"/>
  <c r="AS12" i="12"/>
  <c r="AQ12" i="12"/>
  <c r="AU12" i="12"/>
  <c r="AV12" i="12"/>
  <c r="AV35" i="12"/>
  <c r="AQ43" i="9"/>
  <c r="AR43" i="9"/>
  <c r="AS43" i="9"/>
  <c r="AT43" i="9"/>
  <c r="AU43" i="9"/>
  <c r="AV6" i="9"/>
  <c r="AU23" i="9"/>
  <c r="AS23" i="9"/>
  <c r="AQ23" i="9"/>
  <c r="AV43" i="9"/>
  <c r="AT13" i="12"/>
  <c r="AS13" i="12"/>
  <c r="AR13" i="12"/>
  <c r="AQ13" i="12"/>
  <c r="AU13" i="12"/>
  <c r="AV13" i="12"/>
  <c r="AR7" i="12"/>
  <c r="AQ14" i="12"/>
  <c r="AR35" i="12"/>
  <c r="AQ35" i="12"/>
  <c r="AQ21" i="12"/>
  <c r="AR14" i="12"/>
  <c r="AR20" i="12"/>
  <c r="AR21" i="12"/>
  <c r="AR8" i="12"/>
  <c r="AQ24" i="12"/>
  <c r="AR19" i="12"/>
  <c r="AR24" i="12"/>
  <c r="AQ34" i="12"/>
  <c r="AT35" i="12"/>
  <c r="AS35" i="12"/>
  <c r="AS7" i="12"/>
  <c r="AU35" i="12"/>
  <c r="AS14" i="12"/>
  <c r="AT14" i="12"/>
  <c r="AT7" i="12"/>
  <c r="AT20" i="12"/>
  <c r="AT24" i="12"/>
  <c r="AT8" i="12"/>
  <c r="AS21" i="12"/>
  <c r="AS24" i="12"/>
  <c r="AV31" i="12"/>
  <c r="AS20" i="12"/>
  <c r="AU20" i="12"/>
  <c r="AU21" i="12"/>
  <c r="AV21" i="12"/>
  <c r="AV24" i="12"/>
  <c r="AV14" i="12"/>
  <c r="AV27" i="12"/>
  <c r="AV25" i="12"/>
  <c r="AV8" i="12"/>
  <c r="AU24" i="12"/>
  <c r="AU8" i="12"/>
  <c r="AU14" i="12"/>
  <c r="AV35" i="9"/>
  <c r="AS22" i="9"/>
  <c r="AQ14" i="9"/>
  <c r="AT44" i="9"/>
  <c r="AS44" i="9"/>
  <c r="AR44" i="9"/>
  <c r="AQ44" i="9"/>
  <c r="AU42" i="9"/>
  <c r="AT42" i="9"/>
  <c r="AS42" i="9"/>
  <c r="AR42" i="9"/>
  <c r="AQ42" i="9"/>
  <c r="AU39" i="9"/>
  <c r="AT39" i="9"/>
  <c r="AS39" i="9"/>
  <c r="AR39" i="9"/>
  <c r="AQ39" i="9"/>
  <c r="AV39" i="9"/>
  <c r="AT38" i="9"/>
  <c r="AS38" i="9"/>
  <c r="AR38" i="9"/>
  <c r="AQ38" i="9"/>
  <c r="AV37" i="9"/>
  <c r="AU37" i="9"/>
  <c r="AT37" i="9"/>
  <c r="AR37" i="9"/>
  <c r="AQ37" i="9"/>
  <c r="AV36" i="9"/>
  <c r="AU36" i="9"/>
  <c r="AT36" i="9"/>
  <c r="AS36" i="9"/>
  <c r="AQ36" i="9"/>
  <c r="AR36" i="9"/>
  <c r="AU35" i="9"/>
  <c r="AT35" i="9"/>
  <c r="AQ35" i="9"/>
  <c r="AV34" i="9"/>
  <c r="AU34" i="9"/>
  <c r="AT34" i="9"/>
  <c r="AR34" i="9"/>
  <c r="AQ34" i="9"/>
  <c r="AV33" i="9"/>
  <c r="AU33" i="9"/>
  <c r="AT33" i="9"/>
  <c r="AQ33" i="9"/>
  <c r="AS19" i="9"/>
  <c r="AS14" i="9"/>
  <c r="AS12" i="9"/>
  <c r="AS11" i="9"/>
  <c r="AR22" i="9"/>
  <c r="AQ11" i="9"/>
  <c r="AR21" i="9"/>
  <c r="AS21" i="9"/>
  <c r="AS35" i="9"/>
  <c r="AR19" i="9"/>
  <c r="AQ9" i="9"/>
  <c r="AR18" i="9"/>
  <c r="AR11" i="9"/>
  <c r="AQ19" i="9"/>
  <c r="AQ21" i="9"/>
  <c r="AR9" i="9"/>
  <c r="AQ18" i="9"/>
  <c r="AS18" i="9"/>
  <c r="AR33" i="9"/>
  <c r="AS9" i="9"/>
  <c r="AR12" i="9"/>
  <c r="AR14" i="9"/>
  <c r="AV38" i="9"/>
  <c r="AQ12" i="9"/>
  <c r="AV44" i="9"/>
  <c r="AS33" i="9"/>
  <c r="AR35" i="9"/>
  <c r="AU38" i="9"/>
  <c r="AU44" i="9"/>
  <c r="AS37" i="9"/>
  <c r="AT32" i="9"/>
  <c r="AR32" i="9"/>
  <c r="AU32" i="9"/>
  <c r="AQ32" i="9"/>
  <c r="AS32" i="9"/>
  <c r="AT22" i="9"/>
  <c r="AT19" i="9"/>
  <c r="AR17" i="9"/>
  <c r="AT9" i="9"/>
  <c r="AU7" i="9"/>
  <c r="AT17" i="9"/>
  <c r="AU22" i="9"/>
  <c r="AQ16" i="9"/>
  <c r="AV17" i="9"/>
  <c r="AS16" i="9"/>
  <c r="AU16" i="9"/>
  <c r="AV19" i="9"/>
  <c r="AQ6" i="9"/>
  <c r="AS6" i="9"/>
  <c r="AU6" i="9"/>
  <c r="AQ7" i="9"/>
  <c r="AS7" i="9"/>
  <c r="AU11" i="9"/>
  <c r="AU18" i="9"/>
  <c r="AT21" i="9"/>
  <c r="AT11" i="9"/>
  <c r="AT7" i="9"/>
  <c r="AU14" i="9"/>
  <c r="AU12" i="9"/>
  <c r="AU21" i="9"/>
  <c r="AR16" i="9"/>
  <c r="AU9" i="9"/>
  <c r="AQ17" i="9"/>
  <c r="AS17" i="9"/>
  <c r="AU17" i="9"/>
  <c r="AV12" i="9"/>
  <c r="AU19" i="9"/>
  <c r="AV22" i="9"/>
  <c r="AT6" i="9"/>
  <c r="AT14" i="9"/>
  <c r="AR6" i="9"/>
  <c r="AV14" i="9"/>
  <c r="AV18" i="9"/>
  <c r="AV16" i="9"/>
  <c r="AV9" i="9"/>
  <c r="AV7" i="9"/>
  <c r="AV32" i="9"/>
  <c r="AW27" i="12"/>
  <c r="AW31" i="12"/>
  <c r="AW29" i="12"/>
  <c r="AW24" i="12"/>
  <c r="AW30" i="12"/>
  <c r="AW19" i="12"/>
  <c r="AW40" i="9"/>
  <c r="AW14" i="8"/>
  <c r="AW19" i="8"/>
  <c r="AW17" i="8"/>
  <c r="AW17" i="9"/>
  <c r="AW22" i="9"/>
  <c r="AW19" i="9"/>
  <c r="AW16" i="8"/>
  <c r="AW12" i="8"/>
  <c r="AW12" i="9"/>
  <c r="AW16" i="9"/>
  <c r="AW18" i="8"/>
  <c r="AW21" i="8"/>
  <c r="AW10" i="12"/>
  <c r="AW11" i="9"/>
  <c r="AW21" i="9"/>
  <c r="AW18" i="9"/>
  <c r="AW6" i="8"/>
  <c r="AW35" i="12"/>
  <c r="AW11" i="12"/>
  <c r="AW9" i="8"/>
  <c r="AW6" i="9"/>
  <c r="AW9" i="12"/>
  <c r="AW7" i="9"/>
  <c r="AW9" i="9"/>
  <c r="AW11" i="8"/>
  <c r="AW23" i="8"/>
  <c r="AW23" i="9"/>
  <c r="AW32" i="9"/>
  <c r="AW8" i="12"/>
  <c r="AX41" i="9"/>
  <c r="AX40" i="9"/>
  <c r="AX39" i="9"/>
  <c r="AX22" i="8"/>
  <c r="AX17" i="9"/>
  <c r="AX22" i="9"/>
  <c r="AX16" i="8"/>
  <c r="AX12" i="8"/>
  <c r="AX19" i="9"/>
  <c r="AX16" i="9"/>
  <c r="AX35" i="9"/>
  <c r="AX44" i="9"/>
  <c r="AX31" i="10"/>
  <c r="AX36" i="10"/>
  <c r="Y16" i="19"/>
  <c r="W16" i="19"/>
  <c r="X16" i="19"/>
  <c r="AX24" i="12"/>
  <c r="AX29" i="12"/>
  <c r="AX25" i="12"/>
  <c r="AX21" i="10"/>
  <c r="AX33" i="10"/>
  <c r="AX37" i="10"/>
  <c r="AX8" i="10"/>
  <c r="AX16" i="10"/>
  <c r="AX27" i="10"/>
  <c r="AX9" i="10"/>
  <c r="Y10" i="19"/>
  <c r="AX26" i="10"/>
  <c r="AX11" i="10"/>
  <c r="AX40" i="10"/>
  <c r="AX32" i="10"/>
  <c r="AX21" i="9"/>
  <c r="AX21" i="8"/>
  <c r="Y9" i="19"/>
  <c r="AX35" i="12"/>
  <c r="AY34" i="12" s="1"/>
  <c r="AX38" i="10"/>
  <c r="AX17" i="10"/>
  <c r="AX12" i="10"/>
  <c r="AX18" i="10"/>
  <c r="AX42" i="10"/>
  <c r="AX6" i="8"/>
  <c r="AX35" i="10"/>
  <c r="Y7" i="19"/>
  <c r="AX19" i="12"/>
  <c r="AX34" i="10"/>
  <c r="AX22" i="10"/>
  <c r="AX29" i="10"/>
  <c r="AX11" i="12"/>
  <c r="AX18" i="8"/>
  <c r="AX18" i="9"/>
  <c r="AX13" i="10"/>
  <c r="AX39" i="10"/>
  <c r="AX7" i="8"/>
  <c r="AX7" i="9"/>
  <c r="AX44" i="10"/>
  <c r="AX10" i="10"/>
  <c r="AX6" i="9"/>
  <c r="AX30" i="10"/>
  <c r="AX20" i="10"/>
  <c r="AX13" i="12"/>
  <c r="AX14" i="12"/>
  <c r="AX7" i="10"/>
  <c r="AX25" i="10"/>
  <c r="Y6" i="19"/>
  <c r="AX9" i="8"/>
  <c r="AX14" i="10"/>
  <c r="AX9" i="9"/>
  <c r="AX43" i="10"/>
  <c r="AX23" i="9"/>
  <c r="AX23" i="8"/>
  <c r="AX45" i="10"/>
  <c r="AX11" i="8"/>
  <c r="AX19" i="10"/>
  <c r="AX11" i="9"/>
  <c r="AX41" i="10"/>
  <c r="AX24" i="10"/>
  <c r="AX15" i="10"/>
  <c r="AX6" i="10"/>
  <c r="AX32" i="9"/>
  <c r="AU31" i="10"/>
  <c r="AU36" i="10"/>
  <c r="AV31" i="10"/>
  <c r="AV36" i="10"/>
  <c r="AV32" i="10"/>
  <c r="AU32" i="10"/>
  <c r="AV40" i="10"/>
  <c r="AU40" i="10"/>
  <c r="AT32" i="10"/>
  <c r="AT31" i="10"/>
  <c r="AT36" i="10"/>
  <c r="AT40" i="10"/>
  <c r="AW32" i="10"/>
  <c r="AW40" i="10"/>
  <c r="AW31" i="10"/>
  <c r="AW36" i="10"/>
  <c r="AJ26" i="8"/>
  <c r="AJ27" i="8" s="1"/>
  <c r="AJ32" i="9"/>
  <c r="AJ26" i="9"/>
  <c r="AJ6" i="12" s="1"/>
  <c r="AJ17" i="12" s="1"/>
  <c r="AJ28" i="9"/>
  <c r="AJ29" i="9" s="1"/>
  <c r="AY24" i="12"/>
  <c r="AY25" i="12"/>
  <c r="AY19" i="12"/>
  <c r="AY11" i="12"/>
  <c r="AY10" i="12"/>
  <c r="AY14" i="12"/>
  <c r="AY9" i="12"/>
  <c r="AY44" i="10"/>
  <c r="AY41" i="10"/>
  <c r="AY24" i="10"/>
  <c r="AY8" i="12"/>
  <c r="AY22" i="9"/>
  <c r="AY22" i="8"/>
  <c r="AY17" i="8"/>
  <c r="AY17" i="9"/>
  <c r="AY27" i="12"/>
  <c r="AY21" i="8"/>
  <c r="AY35" i="9"/>
  <c r="AY12" i="8"/>
  <c r="AY12" i="9"/>
  <c r="AY16" i="8"/>
  <c r="AY11" i="8"/>
  <c r="AM32" i="9"/>
  <c r="AY16" i="12"/>
  <c r="AJ10" i="20" l="1"/>
  <c r="AR8" i="9"/>
  <c r="AQ6" i="12"/>
  <c r="AR10" i="9"/>
  <c r="AR13" i="9" s="1"/>
  <c r="AR15" i="9" s="1"/>
  <c r="AR20" i="9" s="1"/>
  <c r="AR24" i="9" s="1"/>
  <c r="AR28" i="9" s="1"/>
  <c r="AR29" i="9" s="1"/>
  <c r="AR8" i="8"/>
  <c r="AR10" i="8" s="1"/>
  <c r="AR13" i="8" s="1"/>
  <c r="AR15" i="8" s="1"/>
  <c r="AR26" i="8" s="1"/>
  <c r="AR27" i="8" s="1"/>
  <c r="W8" i="19"/>
  <c r="AU6" i="12"/>
  <c r="AS32" i="12"/>
  <c r="H36" i="12"/>
  <c r="AN47" i="9"/>
  <c r="AZ47" i="9" s="1"/>
  <c r="AY32" i="9"/>
  <c r="AK48" i="9"/>
  <c r="AR36" i="12"/>
  <c r="AX6" i="12"/>
  <c r="AX8" i="9"/>
  <c r="AX10" i="9" s="1"/>
  <c r="AX13" i="9" s="1"/>
  <c r="AX15" i="9" s="1"/>
  <c r="AX20" i="9" s="1"/>
  <c r="AX24" i="9" s="1"/>
  <c r="AX28" i="9" s="1"/>
  <c r="AX29" i="9" s="1"/>
  <c r="AQ8" i="8"/>
  <c r="AQ10" i="8" s="1"/>
  <c r="AQ13" i="8" s="1"/>
  <c r="AQ15" i="8" s="1"/>
  <c r="AQ20" i="8" s="1"/>
  <c r="AQ24" i="8" s="1"/>
  <c r="AQ28" i="8" s="1"/>
  <c r="AQ29" i="8" s="1"/>
  <c r="AW8" i="9"/>
  <c r="AW10" i="9" s="1"/>
  <c r="AW13" i="9" s="1"/>
  <c r="AW15" i="9" s="1"/>
  <c r="AR22" i="12"/>
  <c r="AV8" i="8"/>
  <c r="AV10" i="8" s="1"/>
  <c r="AV13" i="8" s="1"/>
  <c r="AV15" i="8" s="1"/>
  <c r="AS36" i="12"/>
  <c r="AQ36" i="12"/>
  <c r="AQ47" i="9"/>
  <c r="AU47" i="9"/>
  <c r="AW32" i="12"/>
  <c r="P36" i="12"/>
  <c r="Y13" i="19"/>
  <c r="L36" i="12"/>
  <c r="Y8" i="19"/>
  <c r="W13" i="19"/>
  <c r="AV34" i="12"/>
  <c r="AV36" i="12" s="1"/>
  <c r="AU8" i="8"/>
  <c r="AU10" i="8" s="1"/>
  <c r="AU13" i="8" s="1"/>
  <c r="AU15" i="8" s="1"/>
  <c r="AK29" i="9"/>
  <c r="AY14" i="9"/>
  <c r="AJ48" i="9"/>
  <c r="AS8" i="9"/>
  <c r="AS10" i="9" s="1"/>
  <c r="AS13" i="9" s="1"/>
  <c r="AS15" i="9" s="1"/>
  <c r="AS20" i="9" s="1"/>
  <c r="AS24" i="9" s="1"/>
  <c r="AS28" i="9" s="1"/>
  <c r="AS29" i="9" s="1"/>
  <c r="AT8" i="8"/>
  <c r="AT10" i="8" s="1"/>
  <c r="AT13" i="8" s="1"/>
  <c r="AT15" i="8" s="1"/>
  <c r="AT26" i="8" s="1"/>
  <c r="AT27" i="8" s="1"/>
  <c r="Q14" i="19"/>
  <c r="D14" i="19"/>
  <c r="AT8" i="9"/>
  <c r="AT10" i="9" s="1"/>
  <c r="AT13" i="9" s="1"/>
  <c r="AT15" i="9" s="1"/>
  <c r="AT26" i="9" s="1"/>
  <c r="AT27" i="9" s="1"/>
  <c r="AY18" i="9"/>
  <c r="AW22" i="12"/>
  <c r="AL6" i="12"/>
  <c r="AS8" i="8"/>
  <c r="AS10" i="8" s="1"/>
  <c r="AS13" i="8" s="1"/>
  <c r="AS15" i="8" s="1"/>
  <c r="AS26" i="8" s="1"/>
  <c r="AS27" i="8" s="1"/>
  <c r="AW8" i="8"/>
  <c r="AW10" i="8" s="1"/>
  <c r="AW13" i="8" s="1"/>
  <c r="AW15" i="8" s="1"/>
  <c r="AV8" i="9"/>
  <c r="AV10" i="9" s="1"/>
  <c r="AV13" i="9" s="1"/>
  <c r="AV15" i="9" s="1"/>
  <c r="AU8" i="9"/>
  <c r="AU10" i="9" s="1"/>
  <c r="AU13" i="9" s="1"/>
  <c r="AU15" i="9" s="1"/>
  <c r="AU20" i="9" s="1"/>
  <c r="AU24" i="9" s="1"/>
  <c r="AU28" i="9" s="1"/>
  <c r="AU29" i="9" s="1"/>
  <c r="AW6" i="12"/>
  <c r="AI17" i="12"/>
  <c r="AT36" i="12"/>
  <c r="AX8" i="8"/>
  <c r="AX10" i="8" s="1"/>
  <c r="AX13" i="8" s="1"/>
  <c r="AX15" i="8" s="1"/>
  <c r="AX26" i="8" s="1"/>
  <c r="AX27" i="8" s="1"/>
  <c r="AQ8" i="9"/>
  <c r="AQ10" i="9" s="1"/>
  <c r="AQ13" i="9" s="1"/>
  <c r="AQ15" i="9" s="1"/>
  <c r="AQ20" i="9" s="1"/>
  <c r="AQ24" i="9" s="1"/>
  <c r="AQ28" i="9" s="1"/>
  <c r="AQ29" i="9" s="1"/>
  <c r="AU22" i="12"/>
  <c r="AY8" i="8"/>
  <c r="AY10" i="8" s="1"/>
  <c r="AY13" i="8" s="1"/>
  <c r="AY15" i="8" s="1"/>
  <c r="AY26" i="8" s="1"/>
  <c r="AY27" i="8" s="1"/>
  <c r="G48" i="14"/>
  <c r="U48" i="14"/>
  <c r="AF48" i="14"/>
  <c r="H48" i="14"/>
  <c r="V48" i="14"/>
  <c r="W48" i="14"/>
  <c r="AO7" i="14"/>
  <c r="AO11" i="14" s="1"/>
  <c r="AO41" i="14" s="1"/>
  <c r="AG48" i="14"/>
  <c r="K48" i="14"/>
  <c r="AD48" i="14"/>
  <c r="M48" i="14"/>
  <c r="AA48" i="14"/>
  <c r="AM48" i="14"/>
  <c r="P48" i="14"/>
  <c r="O48" i="14"/>
  <c r="AE48" i="14"/>
  <c r="AI48" i="14"/>
  <c r="Q48" i="14"/>
  <c r="D48" i="14"/>
  <c r="R48" i="14"/>
  <c r="S48" i="14"/>
  <c r="E48" i="14"/>
  <c r="F48" i="14"/>
  <c r="T48" i="14"/>
  <c r="R17" i="19"/>
  <c r="R18" i="19" s="1"/>
  <c r="M10" i="20"/>
  <c r="AG6" i="20"/>
  <c r="AE7" i="20"/>
  <c r="D10" i="20"/>
  <c r="AE10" i="20" s="1"/>
  <c r="AH7" i="20"/>
  <c r="R10" i="20"/>
  <c r="AH10" i="20" s="1"/>
  <c r="AF8" i="20"/>
  <c r="H10" i="20"/>
  <c r="AH29" i="8"/>
  <c r="AS47" i="9"/>
  <c r="Q48" i="9"/>
  <c r="P14" i="19"/>
  <c r="R14" i="19"/>
  <c r="AJ27" i="9"/>
  <c r="AY36" i="12"/>
  <c r="AX34" i="12"/>
  <c r="AX36" i="12" s="1"/>
  <c r="H14" i="19"/>
  <c r="H17" i="19"/>
  <c r="H18" i="19" s="1"/>
  <c r="L14" i="19"/>
  <c r="L17" i="19"/>
  <c r="L18" i="19" s="1"/>
  <c r="AI10" i="20"/>
  <c r="F17" i="19"/>
  <c r="F18" i="19" s="1"/>
  <c r="AY16" i="9"/>
  <c r="AX9" i="12"/>
  <c r="AS34" i="9"/>
  <c r="AV42" i="9"/>
  <c r="AS19" i="12"/>
  <c r="AU34" i="12"/>
  <c r="AU36" i="12" s="1"/>
  <c r="AC17" i="12"/>
  <c r="F28" i="8"/>
  <c r="F29" i="8" s="1"/>
  <c r="AG22" i="12"/>
  <c r="AX22" i="12" s="1"/>
  <c r="D48" i="9"/>
  <c r="AQ28" i="12"/>
  <c r="W17" i="12"/>
  <c r="G17" i="19"/>
  <c r="G17" i="12"/>
  <c r="AQ7" i="12"/>
  <c r="AQ11" i="12"/>
  <c r="AR12" i="12"/>
  <c r="AS15" i="12"/>
  <c r="AW15" i="12"/>
  <c r="L22" i="12"/>
  <c r="AS22" i="12" s="1"/>
  <c r="Z22" i="12"/>
  <c r="AY21" i="12"/>
  <c r="AU25" i="12"/>
  <c r="AU27" i="12"/>
  <c r="AS28" i="12"/>
  <c r="AV28" i="12"/>
  <c r="AQ29" i="12"/>
  <c r="E13" i="19"/>
  <c r="E14" i="19" s="1"/>
  <c r="AK29" i="8"/>
  <c r="AM44" i="9"/>
  <c r="AY21" i="9" s="1"/>
  <c r="Y17" i="12"/>
  <c r="K8" i="19"/>
  <c r="AT15" i="12"/>
  <c r="AF32" i="12"/>
  <c r="J32" i="12"/>
  <c r="X32" i="12"/>
  <c r="AT26" i="12"/>
  <c r="AR27" i="12"/>
  <c r="AU29" i="12"/>
  <c r="AY11" i="9"/>
  <c r="K32" i="12"/>
  <c r="Z6" i="12"/>
  <c r="Z17" i="12" s="1"/>
  <c r="S32" i="12"/>
  <c r="AM32" i="12"/>
  <c r="AY32" i="12" s="1"/>
  <c r="I8" i="19"/>
  <c r="I13" i="19" s="1"/>
  <c r="AX19" i="8"/>
  <c r="AW34" i="12"/>
  <c r="AW36" i="12" s="1"/>
  <c r="AR11" i="12"/>
  <c r="U17" i="12"/>
  <c r="K6" i="12"/>
  <c r="AA17" i="12"/>
  <c r="AQ8" i="12"/>
  <c r="AT10" i="12"/>
  <c r="AV16" i="12"/>
  <c r="P22" i="12"/>
  <c r="AY20" i="12"/>
  <c r="F32" i="12"/>
  <c r="AQ32" i="12" s="1"/>
  <c r="T32" i="12"/>
  <c r="AU32" i="12" s="1"/>
  <c r="AH32" i="12"/>
  <c r="AS25" i="12"/>
  <c r="AQ26" i="12"/>
  <c r="AT28" i="12"/>
  <c r="J17" i="19"/>
  <c r="J18" i="19" s="1"/>
  <c r="W48" i="9"/>
  <c r="AY42" i="9"/>
  <c r="AL47" i="9"/>
  <c r="AQ9" i="10"/>
  <c r="AS30" i="10"/>
  <c r="D22" i="12"/>
  <c r="AQ22" i="12" s="1"/>
  <c r="AQ19" i="12"/>
  <c r="X22" i="12"/>
  <c r="AV20" i="12"/>
  <c r="J48" i="9"/>
  <c r="X48" i="9"/>
  <c r="M36" i="12"/>
  <c r="N34" i="12"/>
  <c r="N36" i="12" s="1"/>
  <c r="W6" i="19"/>
  <c r="W15" i="19"/>
  <c r="D17" i="12"/>
  <c r="AY6" i="9"/>
  <c r="AY8" i="9" s="1"/>
  <c r="AY10" i="9" s="1"/>
  <c r="O17" i="12"/>
  <c r="S22" i="12"/>
  <c r="AM22" i="12"/>
  <c r="AY22" i="12" s="1"/>
  <c r="AI32" i="12"/>
  <c r="V29" i="8"/>
  <c r="AS32" i="10"/>
  <c r="AT35" i="10"/>
  <c r="AX8" i="12"/>
  <c r="H29" i="8"/>
  <c r="AK6" i="12"/>
  <c r="AK17" i="12" s="1"/>
  <c r="AK27" i="9"/>
  <c r="AG47" i="9"/>
  <c r="AG48" i="9" s="1"/>
  <c r="P17" i="12"/>
  <c r="I27" i="8"/>
  <c r="W27" i="8"/>
  <c r="I29" i="8"/>
  <c r="Q28" i="8"/>
  <c r="Q29" i="8" s="1"/>
  <c r="AC28" i="8"/>
  <c r="AC29" i="8" s="1"/>
  <c r="N6" i="12"/>
  <c r="L48" i="9"/>
  <c r="Z48" i="9"/>
  <c r="AY33" i="9"/>
  <c r="AC47" i="9"/>
  <c r="AY37" i="9"/>
  <c r="AK27" i="8"/>
  <c r="P32" i="12"/>
  <c r="AE47" i="9"/>
  <c r="AE48" i="9" s="1"/>
  <c r="R17" i="12"/>
  <c r="Y32" i="12"/>
  <c r="O17" i="19"/>
  <c r="M17" i="19"/>
  <c r="M18" i="19" s="1"/>
  <c r="AE8" i="20"/>
  <c r="X27" i="8"/>
  <c r="AL27" i="8"/>
  <c r="X29" i="8"/>
  <c r="P28" i="8"/>
  <c r="P29" i="8" s="1"/>
  <c r="AD28" i="8"/>
  <c r="AD29" i="8" s="1"/>
  <c r="M48" i="9"/>
  <c r="AA48" i="9"/>
  <c r="P17" i="19"/>
  <c r="P18" i="19" s="1"/>
  <c r="N17" i="19"/>
  <c r="N18" i="19" s="1"/>
  <c r="K10" i="20"/>
  <c r="AI8" i="20"/>
  <c r="AT19" i="12"/>
  <c r="AU7" i="12"/>
  <c r="S13" i="19"/>
  <c r="Z13" i="19" s="1"/>
  <c r="Q17" i="19"/>
  <c r="Q18" i="19" s="1"/>
  <c r="L10" i="20"/>
  <c r="R28" i="8"/>
  <c r="R29" i="8" s="1"/>
  <c r="AF28" i="8"/>
  <c r="AL28" i="9"/>
  <c r="K47" i="9"/>
  <c r="AR47" i="9" s="1"/>
  <c r="Y47" i="9"/>
  <c r="AV47" i="9" s="1"/>
  <c r="R47" i="9"/>
  <c r="R48" i="9" s="1"/>
  <c r="AF47" i="9"/>
  <c r="Q6" i="12"/>
  <c r="AW17" i="12" l="1"/>
  <c r="AX17" i="12"/>
  <c r="AZ11" i="14"/>
  <c r="AZ41" i="14" s="1"/>
  <c r="AL17" i="12"/>
  <c r="AR26" i="9"/>
  <c r="AR27" i="9" s="1"/>
  <c r="AV22" i="12"/>
  <c r="AT32" i="12"/>
  <c r="AN26" i="9"/>
  <c r="AN6" i="12" s="1"/>
  <c r="AV6" i="12"/>
  <c r="AV20" i="8"/>
  <c r="AV24" i="8" s="1"/>
  <c r="AV28" i="8" s="1"/>
  <c r="AV29" i="8" s="1"/>
  <c r="AV26" i="8"/>
  <c r="AV27" i="8" s="1"/>
  <c r="AW20" i="9"/>
  <c r="AW24" i="9" s="1"/>
  <c r="AW28" i="9" s="1"/>
  <c r="AW29" i="9" s="1"/>
  <c r="AW26" i="9"/>
  <c r="AW27" i="9" s="1"/>
  <c r="AT20" i="8"/>
  <c r="AT24" i="8" s="1"/>
  <c r="AT28" i="8" s="1"/>
  <c r="AT29" i="8" s="1"/>
  <c r="AQ26" i="8"/>
  <c r="AQ27" i="8" s="1"/>
  <c r="AX26" i="9"/>
  <c r="AX27" i="9" s="1"/>
  <c r="AR32" i="12"/>
  <c r="AR20" i="8"/>
  <c r="AR24" i="8" s="1"/>
  <c r="AR28" i="8" s="1"/>
  <c r="AR29" i="8" s="1"/>
  <c r="AM26" i="9"/>
  <c r="AS26" i="9"/>
  <c r="AS27" i="9" s="1"/>
  <c r="AL29" i="9"/>
  <c r="AY18" i="8"/>
  <c r="AT20" i="9"/>
  <c r="AT24" i="9" s="1"/>
  <c r="AT28" i="9" s="1"/>
  <c r="AT29" i="9" s="1"/>
  <c r="AY13" i="9"/>
  <c r="AY15" i="9" s="1"/>
  <c r="AY26" i="9" s="1"/>
  <c r="AY27" i="9" s="1"/>
  <c r="AV17" i="12"/>
  <c r="AX20" i="8"/>
  <c r="AX24" i="8" s="1"/>
  <c r="AX28" i="8" s="1"/>
  <c r="AX29" i="8" s="1"/>
  <c r="AT22" i="12"/>
  <c r="AQ26" i="9"/>
  <c r="AQ27" i="9" s="1"/>
  <c r="AV26" i="9"/>
  <c r="AV27" i="9" s="1"/>
  <c r="AV20" i="9"/>
  <c r="AV24" i="9" s="1"/>
  <c r="AV28" i="9" s="1"/>
  <c r="AV29" i="9" s="1"/>
  <c r="AS20" i="8"/>
  <c r="AS24" i="8" s="1"/>
  <c r="AS28" i="8" s="1"/>
  <c r="AS29" i="8" s="1"/>
  <c r="S17" i="19"/>
  <c r="Z17" i="19" s="1"/>
  <c r="AU26" i="9"/>
  <c r="AU27" i="9" s="1"/>
  <c r="AU20" i="8"/>
  <c r="AU24" i="8" s="1"/>
  <c r="AU28" i="8" s="1"/>
  <c r="AU29" i="8" s="1"/>
  <c r="AU26" i="8"/>
  <c r="AU27" i="8" s="1"/>
  <c r="AU17" i="12"/>
  <c r="AV32" i="12"/>
  <c r="AN28" i="9"/>
  <c r="AN29" i="9" s="1"/>
  <c r="K17" i="12"/>
  <c r="AR6" i="12"/>
  <c r="AX47" i="9"/>
  <c r="AF48" i="9"/>
  <c r="AQ17" i="12"/>
  <c r="AT6" i="12"/>
  <c r="Q17" i="12"/>
  <c r="E17" i="19"/>
  <c r="E18" i="19" s="1"/>
  <c r="AU48" i="9"/>
  <c r="AJ28" i="8"/>
  <c r="AJ29" i="8" s="1"/>
  <c r="AY19" i="8"/>
  <c r="G18" i="19"/>
  <c r="W18" i="19" s="1"/>
  <c r="W17" i="19"/>
  <c r="AT48" i="9"/>
  <c r="AT47" i="9"/>
  <c r="AC48" i="9"/>
  <c r="AW47" i="9"/>
  <c r="Y48" i="9"/>
  <c r="AV48" i="9" s="1"/>
  <c r="I14" i="19"/>
  <c r="I17" i="19"/>
  <c r="I18" i="19" s="1"/>
  <c r="AM28" i="8"/>
  <c r="AM29" i="8" s="1"/>
  <c r="AY19" i="9"/>
  <c r="AF10" i="20"/>
  <c r="AF29" i="8"/>
  <c r="K48" i="9"/>
  <c r="AX32" i="12"/>
  <c r="AQ48" i="9"/>
  <c r="AG10" i="20"/>
  <c r="O18" i="19"/>
  <c r="Y18" i="19" s="1"/>
  <c r="Y17" i="19"/>
  <c r="K13" i="19"/>
  <c r="X8" i="19"/>
  <c r="AS48" i="9"/>
  <c r="AL48" i="9"/>
  <c r="N17" i="12"/>
  <c r="AS6" i="12"/>
  <c r="AY44" i="9"/>
  <c r="AM47" i="9"/>
  <c r="AM48" i="9" s="1"/>
  <c r="AW20" i="8"/>
  <c r="AW24" i="8" s="1"/>
  <c r="AW28" i="8" s="1"/>
  <c r="AW29" i="8" s="1"/>
  <c r="AW26" i="8"/>
  <c r="AW27" i="8" s="1"/>
  <c r="AN32" i="9"/>
  <c r="AT17" i="12" l="1"/>
  <c r="AR17" i="12"/>
  <c r="AS17" i="12"/>
  <c r="AN48" i="9"/>
  <c r="AN17" i="12"/>
  <c r="AY20" i="9"/>
  <c r="AY24" i="9" s="1"/>
  <c r="AY28" i="9" s="1"/>
  <c r="AY29" i="9" s="1"/>
  <c r="AN27" i="9"/>
  <c r="T14" i="19"/>
  <c r="T18" i="19"/>
  <c r="AM6" i="12"/>
  <c r="S14" i="19"/>
  <c r="Z14" i="19" s="1"/>
  <c r="AM27" i="9"/>
  <c r="AY20" i="8"/>
  <c r="AY24" i="8" s="1"/>
  <c r="AY28" i="8" s="1"/>
  <c r="AY29" i="8" s="1"/>
  <c r="AM28" i="9"/>
  <c r="S18" i="19"/>
  <c r="Z18" i="19" s="1"/>
  <c r="AW48" i="9"/>
  <c r="AX48" i="9"/>
  <c r="AY48" i="9"/>
  <c r="AY47" i="9"/>
  <c r="AR48" i="9"/>
  <c r="K14" i="19"/>
  <c r="X14" i="19" s="1"/>
  <c r="K17" i="19"/>
  <c r="X13" i="19"/>
  <c r="AM17" i="12" l="1"/>
  <c r="AY6" i="12"/>
  <c r="AM29" i="9"/>
  <c r="K18" i="19"/>
  <c r="X18" i="19" s="1"/>
  <c r="X17" i="19"/>
  <c r="AY17" i="12" l="1"/>
  <c r="AZ25" i="12"/>
  <c r="AZ24" i="12"/>
  <c r="AZ31" i="12" l="1"/>
  <c r="AZ29" i="12"/>
  <c r="AZ19" i="12"/>
  <c r="AZ30" i="12"/>
  <c r="AO22" i="12" l="1"/>
  <c r="AZ22" i="12" s="1"/>
  <c r="AA10" i="19"/>
  <c r="AO32" i="12"/>
  <c r="AZ32" i="12" s="1"/>
  <c r="AA12" i="19"/>
  <c r="AZ13" i="12"/>
  <c r="U6" i="19" l="1"/>
  <c r="AA6" i="19" s="1"/>
  <c r="AO35" i="12"/>
  <c r="AZ35" i="12" s="1"/>
  <c r="U9" i="19"/>
  <c r="AA9" i="19" s="1"/>
  <c r="AZ10" i="12"/>
  <c r="AO36" i="12" l="1"/>
  <c r="AZ36" i="12" s="1"/>
  <c r="AO7" i="9"/>
  <c r="AZ7" i="9" s="1"/>
  <c r="AO21" i="9"/>
  <c r="AZ21" i="9" s="1"/>
  <c r="AO6" i="9"/>
  <c r="AZ6" i="9" s="1"/>
  <c r="AO8" i="8"/>
  <c r="AO18" i="9"/>
  <c r="AZ18" i="9" s="1"/>
  <c r="AA11" i="19"/>
  <c r="AZ14" i="12"/>
  <c r="AO32" i="10" l="1"/>
  <c r="AZ32" i="10" s="1"/>
  <c r="U7" i="19"/>
  <c r="AO40" i="10"/>
  <c r="AZ40" i="10" s="1"/>
  <c r="AO9" i="9"/>
  <c r="AZ9" i="9" s="1"/>
  <c r="AO23" i="9"/>
  <c r="AZ23" i="9" s="1"/>
  <c r="AO10" i="8"/>
  <c r="AO27" i="14"/>
  <c r="AZ15" i="12"/>
  <c r="AO8" i="9"/>
  <c r="AZ8" i="9" s="1"/>
  <c r="AZ10" i="9" s="1"/>
  <c r="AO7" i="10"/>
  <c r="AZ7" i="10" s="1"/>
  <c r="U8" i="19" l="1"/>
  <c r="AA7" i="19"/>
  <c r="AO10" i="9"/>
  <c r="AZ11" i="12"/>
  <c r="U13" i="19" l="1"/>
  <c r="AA8" i="19"/>
  <c r="AA13" i="19" l="1"/>
  <c r="U17" i="19"/>
  <c r="AA17" i="19" s="1"/>
  <c r="AO15" i="10"/>
  <c r="AZ15" i="10" s="1"/>
  <c r="AO11" i="9"/>
  <c r="AZ11" i="9" s="1"/>
  <c r="AZ13" i="9" s="1"/>
  <c r="AZ15" i="9" s="1"/>
  <c r="AO13" i="8"/>
  <c r="AO15" i="8" l="1"/>
  <c r="AZ15" i="8" s="1"/>
  <c r="AZ26" i="8" s="1"/>
  <c r="AZ27" i="8" s="1"/>
  <c r="AZ13" i="8"/>
  <c r="AZ26" i="9"/>
  <c r="AZ27" i="9" s="1"/>
  <c r="AZ20" i="9"/>
  <c r="AZ24" i="9" s="1"/>
  <c r="AZ28" i="9" s="1"/>
  <c r="AZ29" i="9" s="1"/>
  <c r="AO6" i="10"/>
  <c r="AZ6" i="10" s="1"/>
  <c r="AO26" i="8"/>
  <c r="AO27" i="8" s="1"/>
  <c r="AO13" i="9"/>
  <c r="AO20" i="8" l="1"/>
  <c r="AO41" i="10"/>
  <c r="AZ41" i="10" s="1"/>
  <c r="AO15" i="9"/>
  <c r="AO24" i="8" l="1"/>
  <c r="AZ20" i="8"/>
  <c r="AO24" i="10"/>
  <c r="AZ24" i="10" s="1"/>
  <c r="AO20" i="9"/>
  <c r="AO24" i="9" s="1"/>
  <c r="AO26" i="9"/>
  <c r="AZ24" i="8" l="1"/>
  <c r="AO28" i="8"/>
  <c r="AO32" i="9"/>
  <c r="AO28" i="9"/>
  <c r="AO29" i="9" s="1"/>
  <c r="AO6" i="12"/>
  <c r="AZ6" i="12" s="1"/>
  <c r="AO27" i="9"/>
  <c r="U14" i="19"/>
  <c r="AA14" i="19" s="1"/>
  <c r="U18" i="19"/>
  <c r="AA18" i="19" s="1"/>
  <c r="AZ32" i="9" l="1"/>
  <c r="AO48" i="9"/>
  <c r="AZ48" i="9" s="1"/>
  <c r="AO29" i="8"/>
  <c r="AZ28" i="8"/>
  <c r="AZ29" i="8" s="1"/>
  <c r="AZ16" i="12"/>
  <c r="AO17" i="12" l="1"/>
  <c r="AZ17" i="1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<sst xmlns="http://schemas.openxmlformats.org/spreadsheetml/2006/main" count="495" uniqueCount="212">
  <si>
    <t>Indicadores Operacionais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</si>
  <si>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</si>
  <si>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</si>
  <si>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</si>
  <si>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</si>
  <si>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</si>
  <si>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</si>
  <si>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</si>
  <si>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</si>
  <si>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</si>
  <si>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</si>
  <si>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</si>
  <si>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</si>
  <si>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</si>
  <si>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</si>
  <si>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</si>
  <si>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</si>
  <si>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</si>
  <si>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</si>
  <si>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</si>
  <si>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</si>
  <si>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</si>
  <si>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</si>
  <si>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</si>
  <si>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</si>
  <si>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</si>
  <si>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</si>
  <si>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</si>
  <si>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</si>
  <si>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</si>
  <si>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</si>
  <si>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</si>
  <si>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</si>
  <si>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Portfolio de lojas (#)</t>
  </si>
  <si>
    <t>Número de lojas - início do período</t>
  </si>
  <si>
    <t>Aberturas</t>
  </si>
  <si>
    <t>Fechamentos</t>
  </si>
  <si>
    <t>Aquisições</t>
  </si>
  <si>
    <t>Número de lojas - fim do período</t>
  </si>
  <si>
    <t>Distribuição Geográfica (% total de lojas)</t>
  </si>
  <si>
    <t>Norte</t>
  </si>
  <si>
    <t>Nordeste</t>
  </si>
  <si>
    <t>Centro-Oeste</t>
  </si>
  <si>
    <t>Sudeste</t>
  </si>
  <si>
    <t>Sul</t>
  </si>
  <si>
    <t>Perfil etário das lojas (% total de lojas)</t>
  </si>
  <si>
    <t>Nova</t>
  </si>
  <si>
    <t>Entre 1 e 2 anos</t>
  </si>
  <si>
    <t>Entre 2 e 3 anos</t>
  </si>
  <si>
    <t>Madura</t>
  </si>
  <si>
    <t>Crescimento total (%)</t>
  </si>
  <si>
    <t>Crescimento mesmas lojas (%)</t>
  </si>
  <si>
    <t>Crescimento lojas maduras (%)</t>
  </si>
  <si>
    <t>Ticket médio (R$)</t>
  </si>
  <si>
    <t>Mix de vendas - Medicamento de marca</t>
  </si>
  <si>
    <t>Mix de vendas - Medicamento genérico</t>
  </si>
  <si>
    <t>Mix de vendas - Higiene, nutrição e beleza</t>
  </si>
  <si>
    <t>Mix de vendas - OTC (over-the-counter)</t>
  </si>
  <si>
    <t>Mix de vendas - Serviços</t>
  </si>
  <si>
    <t>Participação omnichannel (% venda total)</t>
  </si>
  <si>
    <t>(+) Prazo médio de estoques (PME)</t>
  </si>
  <si>
    <t>(-) Prazo médio de pagamento (PMP)</t>
  </si>
  <si>
    <t>(=) Ciclo de caixa operacional</t>
  </si>
  <si>
    <t>Notas:</t>
  </si>
  <si>
    <t>¹ Dados Extrafarma no 3T22 contemplam o trimestre completo, a despeito da transação só ter sido concluída em 01/08/22</t>
  </si>
  <si>
    <t>Demonstração do Resultado do Exercício (em R$ milhões)</t>
  </si>
  <si>
    <t>Receita Bruta</t>
  </si>
  <si>
    <t>Deduções</t>
  </si>
  <si>
    <t>Receita Líquida</t>
  </si>
  <si>
    <t>Custo das Mercadorias Vendidas</t>
  </si>
  <si>
    <t>Lucro Bruto</t>
  </si>
  <si>
    <t>Despesas com Vendas</t>
  </si>
  <si>
    <t>Pagamentos de Arrendamento (IFRS 16)</t>
  </si>
  <si>
    <t>Margem de Contribuição</t>
  </si>
  <si>
    <t>Despesas Gerais e Administrativas</t>
  </si>
  <si>
    <t>EBITDA</t>
  </si>
  <si>
    <t>Depreciação e Amortização</t>
  </si>
  <si>
    <t>Depreciação e Amortização (IFRS 16)</t>
  </si>
  <si>
    <t>Resultado Financeiro </t>
  </si>
  <si>
    <t>Juros de Arrendamento (IFRS 16)</t>
  </si>
  <si>
    <t>Resultado Antes dos Tributos sobre o Lucro </t>
  </si>
  <si>
    <t>Imposto de Renda e Contribuição Social</t>
  </si>
  <si>
    <t>Imposto de Renda e Contribuição Social (IFRS 16)</t>
  </si>
  <si>
    <t>Lucro Líquido</t>
  </si>
  <si>
    <t>EBITDA (ex. IFRS 16)</t>
  </si>
  <si>
    <t>Margem EBITDA (ex. IFRS 16)</t>
  </si>
  <si>
    <t>Lucro líquido (ex. IFRS 16)</t>
  </si>
  <si>
    <t>Margem líquida (ex. IFRS 16)</t>
  </si>
  <si>
    <t>EBITDA Ajustado</t>
  </si>
  <si>
    <t>Lucro Líquido Ajustado</t>
  </si>
  <si>
    <t>RECONCILIAÇÃO AJUSTES GERENCIAIS</t>
  </si>
  <si>
    <t>Lucro Líquido Contábil</t>
  </si>
  <si>
    <t>(+/-) Despesas (créditos) tributários períodos anteriores</t>
  </si>
  <si>
    <t>(+) Impairment ágio sobre investimento</t>
  </si>
  <si>
    <t>(+) Reestruturação organizacional</t>
  </si>
  <si>
    <t>(+) Perdas extraordinárias com estoques</t>
  </si>
  <si>
    <t>(+) Despesas extraordinárias aquisição Extrafarma</t>
  </si>
  <si>
    <t>(-) Combinação de negócios - Compra vantajosa</t>
  </si>
  <si>
    <t>(-) Combinação de negócios - Depreciação Mais Valia</t>
  </si>
  <si>
    <t>(-) Combinação de negócios - Juros Mais Valia</t>
  </si>
  <si>
    <t>(+) Juros de parcelas a pagar transação Extrafarma</t>
  </si>
  <si>
    <t>(-) Eliminação vendas intercompany</t>
  </si>
  <si>
    <t>(+) Efeito no IRPJ e CSLL dos ajustes</t>
  </si>
  <si>
    <t>(+) Total ajustes gerenciais</t>
  </si>
  <si>
    <t>(-) Constituição de prejuízo fiscal (efeito no IR)</t>
  </si>
  <si>
    <t>Reversão Despesas de Arrendamento (IFRS 16)</t>
  </si>
  <si>
    <t>Participação minoritária</t>
  </si>
  <si>
    <t>(+) Baixa de ativo imobilizado/desinvestimentos</t>
  </si>
  <si>
    <t>(+) Efeito na participação minoritária dos ajustes</t>
  </si>
  <si>
    <t>Balanço Patrimonial (R$ milhões)</t>
  </si>
  <si>
    <t>Ativo Total</t>
  </si>
  <si>
    <t>Ativo Circulante</t>
  </si>
  <si>
    <t>Caixa e Equivalentes de Caixa</t>
  </si>
  <si>
    <t>Aplicações Financeiras</t>
  </si>
  <si>
    <t>Contas a Receber de Clientes</t>
  </si>
  <si>
    <t>Estoques</t>
  </si>
  <si>
    <t>Tributos a Recuperar</t>
  </si>
  <si>
    <t>Outros Ativos Circulantes</t>
  </si>
  <si>
    <t>Ativo Não Circulante</t>
  </si>
  <si>
    <t>Investimentos</t>
  </si>
  <si>
    <t>Imobilizado</t>
  </si>
  <si>
    <t>Direito de uso em arrendamento</t>
  </si>
  <si>
    <t>Intangível</t>
  </si>
  <si>
    <t>Passivo Total</t>
  </si>
  <si>
    <t>Passivo Circulante</t>
  </si>
  <si>
    <t>Obrigações Sociais e Trabalhistas</t>
  </si>
  <si>
    <t>Fornecedores</t>
  </si>
  <si>
    <t>Operações de risco sacado</t>
  </si>
  <si>
    <t>Obrigações Fiscais</t>
  </si>
  <si>
    <t>Empréstimos, Financiamentos e Debêntures</t>
  </si>
  <si>
    <t>Outras Obrigações</t>
  </si>
  <si>
    <t>Arrendamento mercantil</t>
  </si>
  <si>
    <t>Passivo Não Circulante</t>
  </si>
  <si>
    <t>Arrendamento Mercantil</t>
  </si>
  <si>
    <t>Provisões</t>
  </si>
  <si>
    <t>Outras Contas a Pagar</t>
  </si>
  <si>
    <t>Patrimônio Líquido</t>
  </si>
  <si>
    <t>Capital Social Realizado</t>
  </si>
  <si>
    <t>Reservas de Capital</t>
  </si>
  <si>
    <t>Reservas de Lucros</t>
  </si>
  <si>
    <t>Participação de não controladores</t>
  </si>
  <si>
    <t>Fluxo de Caixa Gerencial (R$ milhões)</t>
  </si>
  <si>
    <t>(-) Ajuste a valor presente</t>
  </si>
  <si>
    <t>(-) Equivalência patrimonial</t>
  </si>
  <si>
    <t>(Δ)  Estoques</t>
  </si>
  <si>
    <t>(Δ)  Fornecedores</t>
  </si>
  <si>
    <t>(Δ)  Operações de risco sacado</t>
  </si>
  <si>
    <t>(Δ)  Salários e férias a pagar</t>
  </si>
  <si>
    <t>(Δ)  Tributos a recuperar</t>
  </si>
  <si>
    <t>(+/-)  Variação outros ativos e passivos / efeitos não caixa</t>
  </si>
  <si>
    <t>(=) Fluxo de caixa das operações</t>
  </si>
  <si>
    <t>(-) Investimentos de capital</t>
  </si>
  <si>
    <t>(-) Aquisição de empresas</t>
  </si>
  <si>
    <t>(+) Caixa advindo da combinação de negócios</t>
  </si>
  <si>
    <t>(=) Fluxo de caixa de investimentos</t>
  </si>
  <si>
    <t>(+) Captação de dívida bruta</t>
  </si>
  <si>
    <t>(-) Pagamento de dívida bruta</t>
  </si>
  <si>
    <t>(-) Serviço da dívida</t>
  </si>
  <si>
    <t>(+/-) Operações com derivativos - efeito caixa</t>
  </si>
  <si>
    <t>(-) Recompra de ações</t>
  </si>
  <si>
    <t>(+/-) Dividentos e juros sobre capital próprio recebidos (pagos)</t>
  </si>
  <si>
    <t>(+) Integralização de capital</t>
  </si>
  <si>
    <t>(=) Fluxo de caixa de financiamento</t>
  </si>
  <si>
    <t>Saldo inicial de caixa e equivalentes</t>
  </si>
  <si>
    <t>Saldo final de caixa e equivalentes</t>
  </si>
  <si>
    <t>Variação de Caixa e Equivalentes</t>
  </si>
  <si>
    <t>(+) Empréstimos e Financiamentos de Curto Prazo</t>
  </si>
  <si>
    <t>(+) Empréstimos e Financiamentos de Longo Prazo</t>
  </si>
  <si>
    <t>(=) Dívida Bruta</t>
  </si>
  <si>
    <t>(-) Caixa e Equivalentes</t>
  </si>
  <si>
    <t>(=) Dívida Líquida Bancária</t>
  </si>
  <si>
    <t>Dívida Líquida Bancária / EBITDA LTM (ex-IFRS 16)</t>
  </si>
  <si>
    <t>(+) Saldo de recebíveis antecipados</t>
  </si>
  <si>
    <t>(+) Parcelas a pagar em aquisições</t>
  </si>
  <si>
    <t>(=) Dívida Líquida Ajustada</t>
  </si>
  <si>
    <t>Dívida Líquida Ajustada / EBITDA LTM (ex-IFRS 16)</t>
  </si>
  <si>
    <t>Investimentos (R$ milhões)</t>
  </si>
  <si>
    <t>Total</t>
  </si>
  <si>
    <t>Acordos Comerciais</t>
  </si>
  <si>
    <t>Tributos Diferidos</t>
  </si>
  <si>
    <t>Outros Ativos Realizáveis</t>
  </si>
  <si>
    <t>Operações de Swap</t>
  </si>
  <si>
    <t>Ciclo de Caixa (dias)³</t>
  </si>
  <si>
    <t>² Dados consideram somente funcionários em atividade</t>
  </si>
  <si>
    <t>1T25</t>
  </si>
  <si>
    <t>2T25</t>
  </si>
  <si>
    <t>Desempenho de Vendas</t>
  </si>
  <si>
    <t>Produtividade²</t>
  </si>
  <si>
    <t>Total funcionários (lojas, CDs e corporativo)</t>
  </si>
  <si>
    <t>Total funcionários de loja</t>
  </si>
  <si>
    <t>Média de funcionários por loja</t>
  </si>
  <si>
    <t>Endividamento (R$ milhões)</t>
  </si>
  <si>
    <t>(+/-) Antecipação (recomposição) de recebíveis</t>
  </si>
  <si>
    <t>(Δ) Contas a receber (bruto)</t>
  </si>
  <si>
    <t>3T25</t>
  </si>
  <si>
    <t>4T25</t>
  </si>
  <si>
    <t>(-) Aplicações Financeiras de Curto e Longo Prazo</t>
  </si>
  <si>
    <t>(Δ)  Tributos a recolher</t>
  </si>
  <si>
    <t>EBITDA Ajustado ex-IFRS 16</t>
  </si>
  <si>
    <t>(-) Operações de Swap de Curto Prazo</t>
  </si>
  <si>
    <t>(-) Operações de Swap de Longo Prazo</t>
  </si>
  <si>
    <t>(-) Operações de risco sacado</t>
  </si>
  <si>
    <t>1T26</t>
  </si>
  <si>
    <t>(+) Prazo médio de recebíveis (PMR)</t>
  </si>
  <si>
    <t>³ PMR apresentado refere-se ao contas a receber recomposto de antecipações de recebíveis. Cálculos dos prazos desconsideram efeitos do AVP, acordos comerciais, impostos a recuperar e provisões. Operações de risco sacado passaram a ser reportadas separadamente a partir do 1T21</t>
  </si>
  <si>
    <t>2T26</t>
  </si>
  <si>
    <t>Expansão</t>
  </si>
  <si>
    <t>Reforma de lojas</t>
  </si>
  <si>
    <t>Tecnologia</t>
  </si>
  <si>
    <t>Infraestrutura de lojas, CDs e escritórios</t>
  </si>
  <si>
    <t>-</t>
  </si>
  <si>
    <t>2026 (YTD)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</si>
</sst>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#,##0;\(#,##0\)"/>
    <numFmt numFmtId="165" formatCode="0.0%"/>
    <numFmt numFmtId="166" formatCode="#,##0.0;\(#,##0.0\)"/>
    <numFmt numFmtId="167" formatCode="_-* #,##0.0_-;\-* #,##0.0_-;_-* &quot;-&quot;??_-;_-@_-"/>
    <numFmt numFmtId="168" formatCode="_-* #,##0_-;\-* #,##0_-;_-* &quot;-&quot;??_-;_-@_-"/>
    <numFmt numFmtId="169" formatCode="#,##0.0"/>
    <numFmt numFmtId="170" formatCode="#,##0.000"/>
    <numFmt numFmtId="171" formatCode="#,##0.000;\(#,##0.000\)"/>
    <numFmt numFmtId="172" formatCode="#,##0.000000"/>
    <numFmt numFmtId="173" formatCode="0.0%;\(0.0%\)"/>
    <numFmt numFmtId="174" formatCode="#,##0.0\x;\(#,##0.0\x\)"/>
    <numFmt numFmtId="175" formatCode="#,##0.0;\(#,##0.0\);_-* &quot;-&quot;??_-;_-@_-"/>
    <numFmt numFmtId="176" formatCode="0.000%"/>
    <numFmt numFmtId="177" formatCode="#,##0.00;\(#,##0.00\)"/>
    <numFmt numFmtId="178" formatCode="_-* #,##0.00000_-;\-* #,##0.000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000000"/>
      <name val="Montserrat"/>
    </font>
    <font>
      <sz val="10"/>
      <color rgb="FF0000BE"/>
      <name val="Calibri"/>
      <family val="2"/>
      <scheme val="minor"/>
    </font>
    <font>
      <i/>
      <sz val="10"/>
      <color rgb="FF0000BE"/>
      <name val="Calibri"/>
      <family val="2"/>
      <scheme val="minor"/>
    </font>
    <font>
      <b/>
      <sz val="10"/>
      <color rgb="FF0000BE"/>
      <name val="Calibri"/>
      <family val="2"/>
      <scheme val="minor"/>
    </font>
    <font>
      <b/>
      <i/>
      <sz val="10"/>
      <color rgb="FF0000BE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9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B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2" xfId="0" applyNumberFormat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165" fontId="6" fillId="0" borderId="2" xfId="0" applyNumberFormat="1" applyFont="1" applyBorder="1" applyAlignment="1">
      <alignment vertical="center"/>
    </xf>
    <xf numFmtId="43" fontId="2" fillId="0" borderId="0" xfId="1" applyFont="1" applyAlignment="1">
      <alignment vertical="center"/>
    </xf>
    <xf numFmtId="166" fontId="2" fillId="0" borderId="2" xfId="0" applyNumberFormat="1" applyFont="1" applyBorder="1" applyAlignment="1">
      <alignment vertical="center"/>
    </xf>
    <xf numFmtId="166" fontId="5" fillId="0" borderId="2" xfId="1" applyNumberFormat="1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left" vertical="center" indent="1"/>
    </xf>
    <xf numFmtId="164" fontId="2" fillId="0" borderId="2" xfId="0" applyNumberFormat="1" applyFont="1" applyBorder="1" applyAlignment="1">
      <alignment horizontal="left" vertical="center" indent="2"/>
    </xf>
    <xf numFmtId="164" fontId="4" fillId="0" borderId="2" xfId="0" applyNumberFormat="1" applyFont="1" applyBorder="1" applyAlignment="1">
      <alignment vertical="center"/>
    </xf>
    <xf numFmtId="10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left" vertical="center" indent="1"/>
    </xf>
    <xf numFmtId="166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horizontal="left" vertical="center" indent="1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 indent="2"/>
    </xf>
    <xf numFmtId="166" fontId="2" fillId="0" borderId="4" xfId="0" applyNumberFormat="1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9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2" fillId="0" borderId="0" xfId="2" applyNumberFormat="1" applyFont="1" applyAlignment="1">
      <alignment vertical="center"/>
    </xf>
    <xf numFmtId="172" fontId="2" fillId="0" borderId="0" xfId="0" applyNumberFormat="1" applyFont="1" applyAlignment="1">
      <alignment vertical="center"/>
    </xf>
    <xf numFmtId="170" fontId="0" fillId="0" borderId="0" xfId="0" applyNumberFormat="1"/>
    <xf numFmtId="165" fontId="2" fillId="0" borderId="0" xfId="1" applyNumberFormat="1" applyFont="1" applyAlignment="1">
      <alignment vertical="center"/>
    </xf>
    <xf numFmtId="173" fontId="5" fillId="0" borderId="2" xfId="0" applyNumberFormat="1" applyFont="1" applyBorder="1" applyAlignment="1">
      <alignment vertical="center"/>
    </xf>
    <xf numFmtId="168" fontId="2" fillId="0" borderId="2" xfId="1" applyNumberFormat="1" applyFont="1" applyBorder="1" applyAlignment="1">
      <alignment horizontal="left" vertical="center" indent="1"/>
    </xf>
    <xf numFmtId="4" fontId="4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166" fontId="2" fillId="0" borderId="3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vertical="center"/>
    </xf>
    <xf numFmtId="175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wrapText="1" readingOrder="1"/>
    </xf>
    <xf numFmtId="169" fontId="4" fillId="0" borderId="0" xfId="2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9" fontId="3" fillId="2" borderId="1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64" fontId="12" fillId="0" borderId="2" xfId="0" applyNumberFormat="1" applyFont="1" applyBorder="1" applyAlignment="1">
      <alignment horizontal="left" vertical="center"/>
    </xf>
    <xf numFmtId="174" fontId="12" fillId="0" borderId="2" xfId="0" applyNumberFormat="1" applyFont="1" applyBorder="1" applyAlignment="1">
      <alignment vertical="center"/>
    </xf>
    <xf numFmtId="171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13" fillId="3" borderId="13" xfId="0" applyNumberFormat="1" applyFont="1" applyFill="1" applyBorder="1" applyAlignment="1">
      <alignment vertical="center"/>
    </xf>
    <xf numFmtId="166" fontId="13" fillId="3" borderId="13" xfId="0" applyNumberFormat="1" applyFont="1" applyFill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9" fontId="2" fillId="0" borderId="0" xfId="0" applyNumberFormat="1" applyFont="1" applyAlignment="1">
      <alignment horizontal="center" vertical="center"/>
    </xf>
    <xf numFmtId="166" fontId="5" fillId="0" borderId="2" xfId="1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4" fontId="9" fillId="4" borderId="2" xfId="0" applyNumberFormat="1" applyFont="1" applyFill="1" applyBorder="1" applyAlignment="1">
      <alignment vertical="center"/>
    </xf>
    <xf numFmtId="166" fontId="9" fillId="4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64" fontId="14" fillId="3" borderId="13" xfId="0" applyNumberFormat="1" applyFont="1" applyFill="1" applyBorder="1" applyAlignment="1">
      <alignment vertical="center"/>
    </xf>
    <xf numFmtId="169" fontId="15" fillId="0" borderId="0" xfId="2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67" fontId="8" fillId="0" borderId="2" xfId="1" applyNumberFormat="1" applyFont="1" applyBorder="1" applyAlignment="1">
      <alignment vertical="center"/>
    </xf>
    <xf numFmtId="166" fontId="16" fillId="0" borderId="2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left" vertical="center" indent="1"/>
    </xf>
    <xf numFmtId="165" fontId="5" fillId="0" borderId="4" xfId="0" applyNumberFormat="1" applyFont="1" applyBorder="1" applyAlignment="1">
      <alignment horizontal="right" vertical="center"/>
    </xf>
    <xf numFmtId="165" fontId="5" fillId="0" borderId="4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166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left" vertical="center" indent="1"/>
    </xf>
    <xf numFmtId="4" fontId="2" fillId="0" borderId="0" xfId="0" applyNumberFormat="1" applyFont="1" applyAlignment="1">
      <alignment horizontal="center" vertical="center"/>
    </xf>
    <xf numFmtId="165" fontId="2" fillId="0" borderId="4" xfId="2" applyNumberFormat="1" applyFont="1" applyBorder="1" applyAlignment="1">
      <alignment vertical="center"/>
    </xf>
    <xf numFmtId="169" fontId="5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175" fontId="16" fillId="0" borderId="2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3" fontId="0" fillId="0" borderId="0" xfId="0" applyNumberFormat="1"/>
    <xf numFmtId="9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center"/>
    </xf>
    <xf numFmtId="165" fontId="0" fillId="0" borderId="0" xfId="0" applyNumberFormat="1"/>
    <xf numFmtId="169" fontId="13" fillId="3" borderId="13" xfId="0" applyNumberFormat="1" applyFont="1" applyFill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6" fontId="6" fillId="0" borderId="2" xfId="0" applyNumberFormat="1" applyFont="1" applyBorder="1" applyAlignment="1">
      <alignment vertical="center"/>
    </xf>
    <xf numFmtId="166" fontId="14" fillId="3" borderId="13" xfId="0" applyNumberFormat="1" applyFont="1" applyFill="1" applyBorder="1" applyAlignment="1">
      <alignment vertical="center"/>
    </xf>
    <xf numFmtId="10" fontId="2" fillId="0" borderId="0" xfId="2" applyNumberFormat="1" applyFont="1" applyAlignment="1">
      <alignment vertical="center"/>
    </xf>
    <xf numFmtId="165" fontId="6" fillId="0" borderId="2" xfId="2" applyNumberFormat="1" applyFont="1" applyBorder="1" applyAlignment="1">
      <alignment vertical="center"/>
    </xf>
    <xf numFmtId="169" fontId="8" fillId="0" borderId="0" xfId="0" applyNumberFormat="1" applyFont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0" xfId="0" applyFont="1" applyAlignment="1">
      <alignment horizontal="left" vertical="center" indent="2"/>
    </xf>
    <xf numFmtId="168" fontId="5" fillId="0" borderId="2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168" fontId="5" fillId="0" borderId="0" xfId="1" applyNumberFormat="1" applyFont="1" applyFill="1" applyAlignment="1">
      <alignment vertical="center"/>
    </xf>
    <xf numFmtId="168" fontId="5" fillId="0" borderId="2" xfId="1" applyNumberFormat="1" applyFont="1" applyFill="1" applyBorder="1" applyAlignment="1">
      <alignment horizontal="left" vertical="center" indent="1"/>
    </xf>
    <xf numFmtId="168" fontId="5" fillId="0" borderId="2" xfId="1" applyNumberFormat="1" applyFont="1" applyFill="1" applyBorder="1" applyAlignment="1">
      <alignment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F233C"/>
      <color rgb="FF0000BE"/>
      <color rgb="FF0000FF"/>
      <color rgb="FFB8D6EE"/>
      <color rgb="FFD5D5FF"/>
      <color rgb="FF233ADD"/>
      <color rgb="FFCCCCFF"/>
      <color rgb="FFD5B8EA"/>
      <color rgb="FF6600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ndividamento!A1"/><Relationship Id="rId3" Type="http://schemas.openxmlformats.org/officeDocument/2006/relationships/hyperlink" Target="#'DRE Contabil | Consolidado'!A1"/><Relationship Id="rId7" Type="http://schemas.openxmlformats.org/officeDocument/2006/relationships/hyperlink" Target="#'FC Gerencial | Consolidado'!A1"/><Relationship Id="rId2" Type="http://schemas.openxmlformats.org/officeDocument/2006/relationships/hyperlink" Target="#'KPIs Operacionais'!A1"/><Relationship Id="rId1" Type="http://schemas.openxmlformats.org/officeDocument/2006/relationships/image" Target="../media/image2.png"/><Relationship Id="rId6" Type="http://schemas.openxmlformats.org/officeDocument/2006/relationships/image" Target="../media/image3.png"/><Relationship Id="rId5" Type="http://schemas.openxmlformats.org/officeDocument/2006/relationships/hyperlink" Target="#'BP | Consolidado'!A1"/><Relationship Id="rId4" Type="http://schemas.openxmlformats.org/officeDocument/2006/relationships/hyperlink" Target="#'DRE Gerencial | Consolidado'!A1"/><Relationship Id="rId9" Type="http://schemas.openxmlformats.org/officeDocument/2006/relationships/hyperlink" Target="#Capex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12</xdr:col>
      <xdr:colOff>0</xdr:colOff>
      <xdr:row>5</xdr:row>
      <xdr:rowOff>78160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5894766-334D-4B43-AE76-1BE346687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7200900" cy="640135"/>
        </a:xfrm>
        <a:prstGeom prst="rect">
          <a:avLst/>
        </a:prstGeom>
      </xdr:spPr>
    </xdr:pic>
    <xdr:clientData/>
  </xdr:twoCellAnchor>
  <xdr:twoCellAnchor>
    <xdr:from>
      <xdr:col>0</xdr:col>
      <xdr:colOff>600074</xdr:colOff>
      <xdr:row>7</xdr:row>
      <xdr:rowOff>24490</xdr:rowOff>
    </xdr:from>
    <xdr:to>
      <xdr:col>3</xdr:col>
      <xdr:colOff>239849</xdr:colOff>
      <xdr:row>9</xdr:row>
      <xdr:rowOff>166210</xdr:rowOff>
    </xdr:to>
    <xdr:sp macro="" textlink="">
      <xdr:nvSpPr>
        <xdr:cNvPr id="33" name="Google Shape;171;g1f572cdb3d2_0_7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3ED50-6DE3-6643-5A1C-E61FE5721F2E}"/>
            </a:ext>
          </a:extLst>
        </xdr:cNvPr>
        <xdr:cNvSpPr/>
      </xdr:nvSpPr>
      <xdr:spPr>
        <a:xfrm>
          <a:off x="600074" y="1357990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INDICADORES  OPERACIONAIS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>
    <xdr:from>
      <xdr:col>3</xdr:col>
      <xdr:colOff>320674</xdr:colOff>
      <xdr:row>7</xdr:row>
      <xdr:rowOff>24490</xdr:rowOff>
    </xdr:from>
    <xdr:to>
      <xdr:col>5</xdr:col>
      <xdr:colOff>560524</xdr:colOff>
      <xdr:row>9</xdr:row>
      <xdr:rowOff>166210</xdr:rowOff>
    </xdr:to>
    <xdr:sp macro="" textlink="">
      <xdr:nvSpPr>
        <xdr:cNvPr id="36" name="Google Shape;171;g1f572cdb3d2_0_7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EDCDE3-DE9C-C3AA-2021-A8B0E559973C}"/>
            </a:ext>
          </a:extLst>
        </xdr:cNvPr>
        <xdr:cNvSpPr/>
      </xdr:nvSpPr>
      <xdr:spPr>
        <a:xfrm>
          <a:off x="2120899" y="1357990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DRE </a:t>
          </a: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CONTÁBIL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>
    <xdr:from>
      <xdr:col>6</xdr:col>
      <xdr:colOff>41274</xdr:colOff>
      <xdr:row>7</xdr:row>
      <xdr:rowOff>24490</xdr:rowOff>
    </xdr:from>
    <xdr:to>
      <xdr:col>8</xdr:col>
      <xdr:colOff>281124</xdr:colOff>
      <xdr:row>9</xdr:row>
      <xdr:rowOff>166210</xdr:rowOff>
    </xdr:to>
    <xdr:sp macro="" textlink="">
      <xdr:nvSpPr>
        <xdr:cNvPr id="39" name="Google Shape;171;g1f572cdb3d2_0_7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E6A2B6-5C0D-9C58-F4A0-77D7DF1E13E8}"/>
            </a:ext>
          </a:extLst>
        </xdr:cNvPr>
        <xdr:cNvSpPr/>
      </xdr:nvSpPr>
      <xdr:spPr>
        <a:xfrm>
          <a:off x="3641724" y="1357990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DRE </a:t>
          </a: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GERENCIAL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>
    <xdr:from>
      <xdr:col>8</xdr:col>
      <xdr:colOff>361949</xdr:colOff>
      <xdr:row>7</xdr:row>
      <xdr:rowOff>24490</xdr:rowOff>
    </xdr:from>
    <xdr:to>
      <xdr:col>11</xdr:col>
      <xdr:colOff>1724</xdr:colOff>
      <xdr:row>9</xdr:row>
      <xdr:rowOff>166210</xdr:rowOff>
    </xdr:to>
    <xdr:sp macro="" textlink="">
      <xdr:nvSpPr>
        <xdr:cNvPr id="42" name="Google Shape;171;g1f572cdb3d2_0_7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05A9E7-E1F3-9F35-EB5E-E3D95186082C}"/>
            </a:ext>
          </a:extLst>
        </xdr:cNvPr>
        <xdr:cNvSpPr/>
      </xdr:nvSpPr>
      <xdr:spPr>
        <a:xfrm>
          <a:off x="5162549" y="1357990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BALANÇO PATRIMONIAL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 editAs="oneCell">
    <xdr:from>
      <xdr:col>4</xdr:col>
      <xdr:colOff>273636</xdr:colOff>
      <xdr:row>15</xdr:row>
      <xdr:rowOff>6751</xdr:rowOff>
    </xdr:from>
    <xdr:to>
      <xdr:col>7</xdr:col>
      <xdr:colOff>326439</xdr:colOff>
      <xdr:row>19</xdr:row>
      <xdr:rowOff>46954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493528A-D712-4C0A-B57A-EEC8515F6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3936" y="2864251"/>
          <a:ext cx="1853028" cy="802203"/>
        </a:xfrm>
        <a:prstGeom prst="rect">
          <a:avLst/>
        </a:prstGeom>
      </xdr:spPr>
    </xdr:pic>
    <xdr:clientData/>
  </xdr:twoCellAnchor>
  <xdr:twoCellAnchor>
    <xdr:from>
      <xdr:col>2</xdr:col>
      <xdr:colOff>168274</xdr:colOff>
      <xdr:row>10</xdr:row>
      <xdr:rowOff>72115</xdr:rowOff>
    </xdr:from>
    <xdr:to>
      <xdr:col>4</xdr:col>
      <xdr:colOff>408124</xdr:colOff>
      <xdr:row>13</xdr:row>
      <xdr:rowOff>23335</xdr:rowOff>
    </xdr:to>
    <xdr:sp macro="" textlink="">
      <xdr:nvSpPr>
        <xdr:cNvPr id="10" name="Google Shape;171;g1f572cdb3d2_0_7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DA9FCD3-BA14-4772-AA91-372B979F4AF5}"/>
            </a:ext>
          </a:extLst>
        </xdr:cNvPr>
        <xdr:cNvSpPr/>
      </xdr:nvSpPr>
      <xdr:spPr>
        <a:xfrm>
          <a:off x="1368424" y="1977115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FLUXO DE CAIXA GERENCIAL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>
    <xdr:from>
      <xdr:col>4</xdr:col>
      <xdr:colOff>488949</xdr:colOff>
      <xdr:row>10</xdr:row>
      <xdr:rowOff>72115</xdr:rowOff>
    </xdr:from>
    <xdr:to>
      <xdr:col>7</xdr:col>
      <xdr:colOff>128724</xdr:colOff>
      <xdr:row>13</xdr:row>
      <xdr:rowOff>23335</xdr:rowOff>
    </xdr:to>
    <xdr:sp macro="" textlink="">
      <xdr:nvSpPr>
        <xdr:cNvPr id="11" name="Google Shape;171;g1f572cdb3d2_0_7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7462112-21CF-433F-91E0-312E7A0404DB}"/>
            </a:ext>
          </a:extLst>
        </xdr:cNvPr>
        <xdr:cNvSpPr/>
      </xdr:nvSpPr>
      <xdr:spPr>
        <a:xfrm>
          <a:off x="2889249" y="1977115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ENDIVIDAMENTO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  <xdr:twoCellAnchor>
    <xdr:from>
      <xdr:col>7</xdr:col>
      <xdr:colOff>209549</xdr:colOff>
      <xdr:row>10</xdr:row>
      <xdr:rowOff>72115</xdr:rowOff>
    </xdr:from>
    <xdr:to>
      <xdr:col>9</xdr:col>
      <xdr:colOff>449399</xdr:colOff>
      <xdr:row>13</xdr:row>
      <xdr:rowOff>23335</xdr:rowOff>
    </xdr:to>
    <xdr:sp macro="" textlink="">
      <xdr:nvSpPr>
        <xdr:cNvPr id="12" name="Google Shape;171;g1f572cdb3d2_0_7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D545121-1CBE-433D-ABB5-2B25A69E13E9}"/>
            </a:ext>
          </a:extLst>
        </xdr:cNvPr>
        <xdr:cNvSpPr/>
      </xdr:nvSpPr>
      <xdr:spPr>
        <a:xfrm>
          <a:off x="4410074" y="1977115"/>
          <a:ext cx="1440000" cy="522720"/>
        </a:xfrm>
        <a:prstGeom prst="roundRect">
          <a:avLst>
            <a:gd name="adj" fmla="val 16667"/>
          </a:avLst>
        </a:prstGeom>
        <a:solidFill>
          <a:schemeClr val="lt1"/>
        </a:solidFill>
        <a:ln>
          <a:solidFill>
            <a:srgbClr val="0000FF"/>
          </a:solidFill>
        </a:ln>
        <a:effectLst/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lang="pt-BR" sz="1000" b="0" i="0" u="none" strike="noStrike" cap="none">
              <a:solidFill>
                <a:srgbClr val="0000C2"/>
              </a:solidFill>
              <a:latin typeface="Montserrat SemiBold"/>
              <a:ea typeface="Montserrat SemiBold"/>
              <a:cs typeface="Montserrat SemiBold"/>
              <a:sym typeface="Arial"/>
            </a:rPr>
            <a:t>INVESTIMENTOS</a:t>
          </a:r>
          <a:endParaRPr sz="1000" b="0" i="0" u="none" strike="noStrike" cap="none">
            <a:solidFill>
              <a:srgbClr val="0000C2"/>
            </a:solidFill>
            <a:latin typeface="Montserrat SemiBold"/>
            <a:ea typeface="Montserrat SemiBold"/>
            <a:cs typeface="Montserrat SemiBold"/>
            <a:sym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A96CC-22D3-4E7E-823F-1F9972E7CCC0}"/>
            </a:ext>
          </a:extLst>
        </xdr:cNvPr>
        <xdr:cNvSpPr/>
      </xdr:nvSpPr>
      <xdr:spPr>
        <a:xfrm>
          <a:off x="248901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C479F-82A9-4426-B710-EE3EB5BE01E7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DE4DD-89B4-4FEF-AB07-E80433867C3A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C2A75-98C2-4842-A7A7-7ECEFF3B62F7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341D23-4E5F-4ED4-A7F5-10A157F6F658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709A9-B186-4058-BAE9-C911C2B23CE6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2B7CA9-8778-457A-BF02-F246F1A27626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1" name="Retângulo: Cantos Arredondado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232ED-C572-47AA-83B2-E93B0E7EE4DD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BE0573-09F8-495D-A1C2-0A4D5B8EB87F}"/>
            </a:ext>
          </a:extLst>
        </xdr:cNvPr>
        <xdr:cNvSpPr/>
      </xdr:nvSpPr>
      <xdr:spPr>
        <a:xfrm>
          <a:off x="248901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A61E2-DC8F-47C7-92AF-D2C93DE806D3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751AFA-A1A3-4D92-8B4F-4D43DBF8C45D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8F65CA-6C0C-4496-851F-B825632D1E22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005A4-94FB-4FE1-94CB-DCD369259749}"/>
            </a:ext>
          </a:extLst>
        </xdr:cNvPr>
        <xdr:cNvSpPr/>
      </xdr:nvSpPr>
      <xdr:spPr>
        <a:xfrm>
          <a:off x="248901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2976-8BE4-47C4-9935-144041BA7E5E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CCB72B-CE27-4A3D-B79E-42092FC055CF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D35D67-4080-4AB0-8F12-BBE9E359741D}"/>
            </a:ext>
          </a:extLst>
        </xdr:cNvPr>
        <xdr:cNvSpPr/>
      </xdr:nvSpPr>
      <xdr:spPr>
        <a:xfrm>
          <a:off x="249282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7" name="Retângulo: Cantos Arredondados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BCA0F8-3947-4964-AD25-F06DB4394884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4566F-0744-4957-AD4B-DF596E24E020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59CFB7-8F7F-479B-9526-BBA57E5F1F08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4257C-132F-4CAF-A878-EB9D3500381A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05972-867E-4E7C-9C05-3E8EF2F7D26C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6009FA-E5FF-45B6-B41A-1CF7A2036DAB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7" name="Retângulo: Cantos Arredondados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F48FC-EF5B-42F1-9A44-D8EBE3FB1994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06E6EB-B185-42DF-86CC-A65DC0CEC1E3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BF943-5B80-45B2-8BE6-4B7F247E77E1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42568A-379E-4127-9FF2-4BF5D0049A23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1" name="Retângulo: Cantos Arredondado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04CD72-788A-4C8C-9E05-A75D45932210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2" name="Retângulo: Cantos Arredondados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F59161-B593-4EC1-B161-1486577C6FF7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01422-4E9A-4C74-8ABD-4D68A9B386E7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C6C7A3-9308-4300-B2DA-4FFC7D27D784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A41ABC-B551-487C-B543-BBE6B0F5EE48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7" name="Retângulo: Cantos Arredondados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D9A92-09F0-41D8-9BBA-14C7F3BA7BFF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4B6E30-524D-4724-85BD-3ED3BA87271A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2E3836-9A15-46D8-9E12-F243636C6091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B75C0A-C776-492E-9860-E3FC70E28CEF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1" name="Retângulo: Cantos Arredondado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254C0F-3942-4D61-9F1B-EB84A07F6EB2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ADB4FE-5916-4596-9BBD-5C32E51C18A3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7034C-6713-439F-9639-38B7AF174369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57C65-1BBB-4E3B-9556-BE69B47C0748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7" name="Retângulo: Cantos Arredondados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FD1BB6-3F49-4509-B599-AB7440CEEB4B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775384-6EA1-4937-91A1-90EDEA468359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8A413-24B3-42F0-BBFD-F8C6D7AD3CAE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6812D-AA79-477B-A28F-BF8DDEC83365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1" name="Retângulo: Cantos Arredondado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D8DCB6-D521-4DD2-B14A-FB370FE3A30E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4C8F40-49F8-4469-AB49-9D02A3FA547B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C7326-D5B7-4625-8979-463710EA0169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C98B3B-565A-4821-8146-5E2FFC154840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AFC98D-D560-431C-B194-FF967842DCC4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7" name="Retângulo: Cantos Arredondados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4C5D4-AF99-47A5-B738-054A91A7D653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4B0019-AE32-4A50-9A98-A4B8FEEF033A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F25F9-8586-4C4F-812A-E44C5E2FF915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800" b="1">
              <a:solidFill>
                <a:srgbClr val="002060"/>
              </a:solidFill>
            </a:rPr>
            <a:t>&lt;&lt;&lt; VOLTAR</a:t>
          </a:r>
        </a:p>
      </xdr:txBody>
    </xdr:sp>
    <xdr:clientData/>
  </xdr:twoCellAnchor>
  <xdr:twoCellAnchor>
    <xdr:from>
      <xdr:col>2</xdr:col>
      <xdr:colOff>2241360</xdr:colOff>
      <xdr:row>1</xdr:row>
      <xdr:rowOff>23762</xdr:rowOff>
    </xdr:from>
    <xdr:to>
      <xdr:col>2</xdr:col>
      <xdr:colOff>2968816</xdr:colOff>
      <xdr:row>2</xdr:row>
      <xdr:rowOff>58398</xdr:rowOff>
    </xdr:to>
    <xdr:sp macro="" textlink="">
      <xdr:nvSpPr>
        <xdr:cNvPr id="10" name="Retângulo: Cantos Arredondado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C58EC2-0DCF-4FAA-8CB7-A04A9B28D6D1}"/>
            </a:ext>
          </a:extLst>
        </xdr:cNvPr>
        <xdr:cNvSpPr/>
      </xdr:nvSpPr>
      <xdr:spPr>
        <a:xfrm>
          <a:off x="2546160" y="214262"/>
          <a:ext cx="727456" cy="225136"/>
        </a:xfrm>
        <a:prstGeom prst="roundRect">
          <a:avLst/>
        </a:prstGeom>
        <a:solidFill>
          <a:schemeClr val="bg1">
            <a:lumMod val="95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600" b="1">
              <a:solidFill>
                <a:srgbClr val="002060"/>
              </a:solidFill>
              <a:latin typeface="Montserrat" panose="00000500000000000000" pitchFamily="2" charset="0"/>
            </a:rPr>
            <a:t>&lt;&lt;&lt; VOLTAR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C285-C378-4DF0-8A7C-2F61B4E0CC7D}">
  <sheetPr>
    <tabColor theme="1"/>
  </sheetPr>
  <dimension ref="A1:M21"/>
  <sheetViews>
    <sheetView tabSelected="1" zoomScaleNormal="100" zoomScaleSheetLayoutView="100" workbookViewId="0">
      <selection sqref="A1:L21"/>
    </sheetView>
  </sheetViews>
  <sheetFormatPr defaultColWidth="0" defaultRowHeight="14.4" zeroHeight="1" x14ac:dyDescent="0.3"/>
  <cols>
    <col min="1" max="12" width="9" customWidth="1"/>
    <col min="13" max="13" width="0" hidden="1" customWidth="1"/>
    <col min="14" max="16384" width="9.21875" hidden="1"/>
  </cols>
  <sheetData>
    <row r="1" spans="1:12" x14ac:dyDescent="0.3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3"/>
    </row>
    <row r="2" spans="1:12" x14ac:dyDescent="0.3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6"/>
    </row>
    <row r="3" spans="1:12" x14ac:dyDescent="0.3">
      <c r="A3" s="124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6"/>
    </row>
    <row r="4" spans="1:12" x14ac:dyDescent="0.3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6"/>
    </row>
    <row r="5" spans="1:12" x14ac:dyDescent="0.3">
      <c r="A5" s="124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6"/>
    </row>
    <row r="6" spans="1:12" x14ac:dyDescent="0.3">
      <c r="A6" s="124"/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6"/>
    </row>
    <row r="7" spans="1:12" x14ac:dyDescent="0.3">
      <c r="A7" s="124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6"/>
    </row>
    <row r="8" spans="1:12" x14ac:dyDescent="0.3">
      <c r="A8" s="124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6"/>
    </row>
    <row r="9" spans="1:12" x14ac:dyDescent="0.3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6"/>
    </row>
    <row r="10" spans="1:12" x14ac:dyDescent="0.3">
      <c r="A10" s="124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6"/>
    </row>
    <row r="11" spans="1:12" x14ac:dyDescent="0.3">
      <c r="A11" s="124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6"/>
    </row>
    <row r="12" spans="1:12" x14ac:dyDescent="0.3">
      <c r="A12" s="124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6"/>
    </row>
    <row r="13" spans="1:12" x14ac:dyDescent="0.3">
      <c r="A13" s="124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6"/>
    </row>
    <row r="14" spans="1:12" x14ac:dyDescent="0.3">
      <c r="A14" s="124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x14ac:dyDescent="0.3">
      <c r="A15" s="124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</row>
    <row r="16" spans="1:12" x14ac:dyDescent="0.3">
      <c r="A16" s="124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6"/>
    </row>
    <row r="17" spans="1:12" x14ac:dyDescent="0.3">
      <c r="A17" s="124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</row>
    <row r="18" spans="1:12" x14ac:dyDescent="0.3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6"/>
    </row>
    <row r="19" spans="1:12" x14ac:dyDescent="0.3">
      <c r="A19" s="124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6"/>
    </row>
    <row r="20" spans="1:12" x14ac:dyDescent="0.3">
      <c r="A20" s="124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6"/>
    </row>
    <row r="21" spans="1:12" x14ac:dyDescent="0.3">
      <c r="A21" s="127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9"/>
    </row>
  </sheetData>
  <mergeCells count="1">
    <mergeCell ref="A1:L21"/>
  </mergeCells>
  <pageMargins left="0.511811024" right="0.511811024" top="0.78740157499999996" bottom="0.78740157499999996" header="0.31496062000000002" footer="0.31496062000000002"/>
  <pageSetup paperSize="9" scale="77" orientation="portrait" r:id="rId1"/>
  <colBreaks count="1" manualBreakCount="1">
    <brk id="14189" max="2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0C65-CBAC-4733-9354-6CB25B7C9B98}">
  <sheetPr codeName="Planilha2">
    <tabColor rgb="FF0000BE"/>
  </sheetPr>
  <dimension ref="A1:BA56"/>
  <sheetViews>
    <sheetView showGridLines="0" zoomScaleNormal="100" workbookViewId="0">
      <pane xSplit="3" ySplit="4" topLeftCell="D5" activePane="bottomRight" state="frozen"/>
      <selection sqref="A1:L21"/>
      <selection pane="topRight" sqref="A1:L21"/>
      <selection pane="bottomLeft" sqref="A1:L21"/>
      <selection pane="bottomRight" activeCell="D5" sqref="D5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46.21875" style="1" customWidth="1"/>
    <col min="4" max="41" width="12.77734375" style="1" customWidth="1"/>
    <col min="42" max="42" width="12.44140625" style="1" bestFit="1" customWidth="1"/>
    <col min="43" max="52" width="12.77734375" style="1" customWidth="1"/>
    <col min="53" max="16384" width="9.21875" style="1"/>
  </cols>
  <sheetData>
    <row r="1" spans="1:52" ht="15" customHeight="1" x14ac:dyDescent="0.3">
      <c r="B1" s="130" t="e" vm="1">
        <v>#VALUE!</v>
      </c>
      <c r="C1" s="130"/>
    </row>
    <row r="2" spans="1:52" ht="15" customHeight="1" x14ac:dyDescent="0.3">
      <c r="B2" s="130"/>
      <c r="C2" s="130"/>
      <c r="AF2" s="37"/>
      <c r="AG2" s="37"/>
      <c r="AH2" s="37"/>
      <c r="AI2" s="37"/>
      <c r="AJ2" s="37"/>
      <c r="AK2" s="37"/>
    </row>
    <row r="3" spans="1:52" ht="15" customHeight="1" x14ac:dyDescent="0.3">
      <c r="B3" s="130"/>
      <c r="C3" s="130"/>
      <c r="AF3" s="2"/>
      <c r="AG3" s="2"/>
      <c r="AH3" s="2"/>
      <c r="AI3" s="2"/>
      <c r="AJ3" s="2"/>
      <c r="AK3" s="2"/>
    </row>
    <row r="4" spans="1:52" ht="20.100000000000001" customHeight="1" x14ac:dyDescent="0.3">
      <c r="C4" s="61" t="s">
        <v>0</v>
      </c>
      <c r="D4" s="62" t="s">
        <v>1</v>
      </c>
      <c r="E4" s="62" t="s">
        <v>2</v>
      </c>
      <c r="F4" s="62" t="s">
        <v>3</v>
      </c>
      <c r="G4" s="62" t="s">
        <v>4</v>
      </c>
      <c r="H4" s="62" t="s">
        <v>5</v>
      </c>
      <c r="I4" s="62" t="s">
        <v>6</v>
      </c>
      <c r="J4" s="62" t="s">
        <v>7</v>
      </c>
      <c r="K4" s="62" t="s">
        <v>8</v>
      </c>
      <c r="L4" s="62" t="s">
        <v>9</v>
      </c>
      <c r="M4" s="62" t="s">
        <v>10</v>
      </c>
      <c r="N4" s="62" t="s">
        <v>11</v>
      </c>
      <c r="O4" s="62" t="s">
        <v>12</v>
      </c>
      <c r="P4" s="62" t="s">
        <v>13</v>
      </c>
      <c r="Q4" s="62" t="s">
        <v>14</v>
      </c>
      <c r="R4" s="62" t="s">
        <v>15</v>
      </c>
      <c r="S4" s="62" t="s">
        <v>16</v>
      </c>
      <c r="T4" s="62" t="s">
        <v>17</v>
      </c>
      <c r="U4" s="62" t="s">
        <v>18</v>
      </c>
      <c r="V4" s="62" t="s">
        <v>19</v>
      </c>
      <c r="W4" s="62" t="s">
        <v>20</v>
      </c>
      <c r="X4" s="62" t="s">
        <v>21</v>
      </c>
      <c r="Y4" s="62" t="s">
        <v>22</v>
      </c>
      <c r="Z4" s="62" t="s">
        <v>23</v>
      </c>
      <c r="AA4" s="62" t="s">
        <v>24</v>
      </c>
      <c r="AB4" s="62" t="s">
        <v>25</v>
      </c>
      <c r="AC4" s="62" t="s">
        <v>26</v>
      </c>
      <c r="AD4" s="62" t="s">
        <v>27</v>
      </c>
      <c r="AE4" s="62" t="s">
        <v>28</v>
      </c>
      <c r="AF4" s="62" t="s">
        <v>29</v>
      </c>
      <c r="AG4" s="62" t="s">
        <v>30</v>
      </c>
      <c r="AH4" s="62" t="s">
        <v>31</v>
      </c>
      <c r="AI4" s="62" t="s">
        <v>32</v>
      </c>
      <c r="AJ4" s="62" t="s">
        <v>184</v>
      </c>
      <c r="AK4" s="62" t="s">
        <v>185</v>
      </c>
      <c r="AL4" s="62" t="s">
        <v>194</v>
      </c>
      <c r="AM4" s="62" t="s">
        <v>195</v>
      </c>
      <c r="AN4" s="62" t="s">
        <v>202</v>
      </c>
      <c r="AO4" s="62" t="s">
        <v>205</v>
      </c>
      <c r="AQ4" s="62">
        <v>2017</v>
      </c>
      <c r="AR4" s="62">
        <f>AQ4+1</f>
        <v>2018</v>
      </c>
      <c r="AS4" s="62">
        <f t="shared" ref="AS4:AW4" si="0">AR4+1</f>
        <v>2019</v>
      </c>
      <c r="AT4" s="62">
        <f t="shared" si="0"/>
        <v>2020</v>
      </c>
      <c r="AU4" s="62">
        <f t="shared" si="0"/>
        <v>2021</v>
      </c>
      <c r="AV4" s="62">
        <f t="shared" si="0"/>
        <v>2022</v>
      </c>
      <c r="AW4" s="62">
        <f t="shared" si="0"/>
        <v>2023</v>
      </c>
      <c r="AX4" s="62">
        <f t="shared" ref="AX4:AY4" si="1">AW4+1</f>
        <v>2024</v>
      </c>
      <c r="AY4" s="62">
        <f t="shared" si="1"/>
        <v>2025</v>
      </c>
      <c r="AZ4" s="62" t="s">
        <v>211</v>
      </c>
    </row>
    <row r="5" spans="1:52" ht="16.05" customHeight="1" x14ac:dyDescent="0.3"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Y5" s="12"/>
      <c r="AZ5" s="12"/>
    </row>
    <row r="6" spans="1:52" s="5" customFormat="1" ht="16.05" customHeight="1" thickBot="1" x14ac:dyDescent="0.35">
      <c r="C6" s="70" t="s">
        <v>33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12"/>
      <c r="AQ6" s="70"/>
      <c r="AR6" s="70"/>
      <c r="AS6" s="70"/>
      <c r="AT6" s="70"/>
      <c r="AU6" s="70"/>
      <c r="AV6" s="70"/>
      <c r="AW6" s="70"/>
      <c r="AX6" s="70"/>
      <c r="AY6" s="70"/>
      <c r="AZ6" s="70"/>
    </row>
    <row r="7" spans="1:52" s="2" customFormat="1" ht="16.05" customHeight="1" x14ac:dyDescent="0.3">
      <c r="C7" s="31" t="s">
        <v>34</v>
      </c>
      <c r="D7" s="69">
        <v>952</v>
      </c>
      <c r="E7" s="69">
        <v>977</v>
      </c>
      <c r="F7" s="69">
        <v>993</v>
      </c>
      <c r="G7" s="69">
        <v>1023</v>
      </c>
      <c r="H7" s="69">
        <v>1082</v>
      </c>
      <c r="I7" s="69">
        <v>1115</v>
      </c>
      <c r="J7" s="69">
        <v>1141</v>
      </c>
      <c r="K7" s="69">
        <v>1150</v>
      </c>
      <c r="L7" s="69">
        <v>1165</v>
      </c>
      <c r="M7" s="69">
        <v>1177</v>
      </c>
      <c r="N7" s="69">
        <v>1164</v>
      </c>
      <c r="O7" s="69">
        <v>1149</v>
      </c>
      <c r="P7" s="69">
        <v>1122</v>
      </c>
      <c r="Q7" s="69">
        <v>1124</v>
      </c>
      <c r="R7" s="69">
        <v>1112</v>
      </c>
      <c r="S7" s="69">
        <v>1105</v>
      </c>
      <c r="T7" s="69">
        <v>1105</v>
      </c>
      <c r="U7" s="69">
        <v>1101</v>
      </c>
      <c r="V7" s="69">
        <v>1101</v>
      </c>
      <c r="W7" s="69">
        <v>1126</v>
      </c>
      <c r="X7" s="69">
        <v>1165</v>
      </c>
      <c r="Y7" s="69">
        <v>1169</v>
      </c>
      <c r="Z7" s="69">
        <v>1193</v>
      </c>
      <c r="AA7" s="69">
        <v>1592</v>
      </c>
      <c r="AB7" s="69">
        <v>1646</v>
      </c>
      <c r="AC7" s="69">
        <v>1647</v>
      </c>
      <c r="AD7" s="69">
        <v>1652</v>
      </c>
      <c r="AE7" s="69">
        <v>1648</v>
      </c>
      <c r="AF7" s="69">
        <v>1632</v>
      </c>
      <c r="AG7" s="69">
        <v>1655</v>
      </c>
      <c r="AH7" s="69">
        <v>1653</v>
      </c>
      <c r="AI7" s="69">
        <v>1649</v>
      </c>
      <c r="AJ7" s="69">
        <v>1649</v>
      </c>
      <c r="AK7" s="69">
        <v>1656</v>
      </c>
      <c r="AL7" s="69">
        <v>1657</v>
      </c>
      <c r="AM7" s="69">
        <v>1667</v>
      </c>
      <c r="AN7" s="69">
        <v>1689</v>
      </c>
      <c r="AO7" s="69">
        <f>AN11</f>
        <v>1688</v>
      </c>
      <c r="AP7" s="12"/>
      <c r="AQ7" s="6">
        <v>952</v>
      </c>
      <c r="AR7" s="6">
        <v>1082</v>
      </c>
      <c r="AS7" s="6">
        <v>1165</v>
      </c>
      <c r="AT7" s="6">
        <v>1122</v>
      </c>
      <c r="AU7" s="6">
        <v>1105</v>
      </c>
      <c r="AV7" s="6">
        <v>1165</v>
      </c>
      <c r="AW7" s="6">
        <v>1646</v>
      </c>
      <c r="AX7" s="6">
        <v>1632</v>
      </c>
      <c r="AY7" s="6">
        <v>1649</v>
      </c>
      <c r="AZ7" s="6">
        <f>AY11</f>
        <v>1689</v>
      </c>
    </row>
    <row r="8" spans="1:52" s="2" customFormat="1" ht="16.05" customHeight="1" x14ac:dyDescent="0.3">
      <c r="A8" s="5"/>
      <c r="C8" s="25" t="s">
        <v>35</v>
      </c>
      <c r="D8" s="69">
        <v>39</v>
      </c>
      <c r="E8" s="69">
        <v>26</v>
      </c>
      <c r="F8" s="69">
        <v>40</v>
      </c>
      <c r="G8" s="69">
        <v>66</v>
      </c>
      <c r="H8" s="69">
        <v>37</v>
      </c>
      <c r="I8" s="69">
        <v>37</v>
      </c>
      <c r="J8" s="69">
        <v>34</v>
      </c>
      <c r="K8" s="69">
        <v>33</v>
      </c>
      <c r="L8" s="69">
        <v>12</v>
      </c>
      <c r="M8" s="69">
        <v>7</v>
      </c>
      <c r="N8" s="69">
        <v>3</v>
      </c>
      <c r="O8" s="69">
        <v>6</v>
      </c>
      <c r="P8" s="69">
        <v>2</v>
      </c>
      <c r="Q8" s="69">
        <v>0</v>
      </c>
      <c r="R8" s="69">
        <v>0</v>
      </c>
      <c r="S8" s="69">
        <v>0</v>
      </c>
      <c r="T8" s="69">
        <v>1</v>
      </c>
      <c r="U8" s="69">
        <v>6</v>
      </c>
      <c r="V8" s="69">
        <v>25</v>
      </c>
      <c r="W8" s="69">
        <v>48</v>
      </c>
      <c r="X8" s="69">
        <v>10</v>
      </c>
      <c r="Y8" s="69">
        <v>28</v>
      </c>
      <c r="Z8" s="69">
        <v>19</v>
      </c>
      <c r="AA8" s="69">
        <v>61</v>
      </c>
      <c r="AB8" s="69">
        <v>4</v>
      </c>
      <c r="AC8" s="69">
        <v>16</v>
      </c>
      <c r="AD8" s="69">
        <v>0</v>
      </c>
      <c r="AE8" s="69">
        <v>0</v>
      </c>
      <c r="AF8" s="69">
        <v>29</v>
      </c>
      <c r="AG8" s="69">
        <v>1</v>
      </c>
      <c r="AH8" s="69">
        <v>0</v>
      </c>
      <c r="AI8" s="69">
        <v>0</v>
      </c>
      <c r="AJ8" s="69">
        <v>7</v>
      </c>
      <c r="AK8" s="69">
        <v>9</v>
      </c>
      <c r="AL8" s="69">
        <v>11</v>
      </c>
      <c r="AM8" s="69">
        <v>23</v>
      </c>
      <c r="AN8" s="69">
        <v>1</v>
      </c>
      <c r="AO8" s="69">
        <v>8</v>
      </c>
      <c r="AP8" s="12"/>
      <c r="AQ8" s="6">
        <v>171</v>
      </c>
      <c r="AR8" s="6">
        <v>141</v>
      </c>
      <c r="AS8" s="6">
        <v>28</v>
      </c>
      <c r="AT8" s="6">
        <v>2</v>
      </c>
      <c r="AU8" s="6">
        <v>80</v>
      </c>
      <c r="AV8" s="6">
        <v>118</v>
      </c>
      <c r="AW8" s="6">
        <v>20</v>
      </c>
      <c r="AX8" s="6">
        <v>30</v>
      </c>
      <c r="AY8" s="6">
        <v>50</v>
      </c>
      <c r="AZ8" s="6">
        <f>SUM(AN8:AO8)</f>
        <v>9</v>
      </c>
    </row>
    <row r="9" spans="1:52" s="2" customFormat="1" ht="16.05" customHeight="1" x14ac:dyDescent="0.3">
      <c r="C9" s="25" t="s">
        <v>36</v>
      </c>
      <c r="D9" s="69">
        <v>-14</v>
      </c>
      <c r="E9" s="69">
        <v>-10</v>
      </c>
      <c r="F9" s="69">
        <v>-10</v>
      </c>
      <c r="G9" s="69">
        <v>-7</v>
      </c>
      <c r="H9" s="69">
        <v>-4</v>
      </c>
      <c r="I9" s="69">
        <v>-11</v>
      </c>
      <c r="J9" s="69">
        <v>-25</v>
      </c>
      <c r="K9" s="69">
        <v>-18</v>
      </c>
      <c r="L9" s="69">
        <v>0</v>
      </c>
      <c r="M9" s="69">
        <v>-20</v>
      </c>
      <c r="N9" s="69">
        <v>-18</v>
      </c>
      <c r="O9" s="69">
        <v>-33</v>
      </c>
      <c r="P9" s="69">
        <v>0</v>
      </c>
      <c r="Q9" s="69">
        <v>-12</v>
      </c>
      <c r="R9" s="69">
        <v>-7</v>
      </c>
      <c r="S9" s="69">
        <v>0</v>
      </c>
      <c r="T9" s="69">
        <v>-5</v>
      </c>
      <c r="U9" s="69">
        <v>-6</v>
      </c>
      <c r="V9" s="69">
        <v>0</v>
      </c>
      <c r="W9" s="69">
        <v>-9</v>
      </c>
      <c r="X9" s="69">
        <v>-6</v>
      </c>
      <c r="Y9" s="69">
        <v>-4</v>
      </c>
      <c r="Z9" s="69">
        <v>-19</v>
      </c>
      <c r="AA9" s="69">
        <v>-7</v>
      </c>
      <c r="AB9" s="69">
        <v>-3</v>
      </c>
      <c r="AC9" s="69">
        <v>-11</v>
      </c>
      <c r="AD9" s="69">
        <v>-4</v>
      </c>
      <c r="AE9" s="69">
        <v>-16</v>
      </c>
      <c r="AF9" s="69">
        <v>-6</v>
      </c>
      <c r="AG9" s="69">
        <v>-3</v>
      </c>
      <c r="AH9" s="69">
        <v>-4</v>
      </c>
      <c r="AI9" s="69">
        <v>0</v>
      </c>
      <c r="AJ9" s="69">
        <v>0</v>
      </c>
      <c r="AK9" s="69">
        <v>-8</v>
      </c>
      <c r="AL9" s="69">
        <v>-1</v>
      </c>
      <c r="AM9" s="69">
        <v>-1</v>
      </c>
      <c r="AN9" s="69">
        <v>-2</v>
      </c>
      <c r="AO9" s="69">
        <v>-1</v>
      </c>
      <c r="AQ9" s="6">
        <v>-41</v>
      </c>
      <c r="AR9" s="6">
        <v>-58</v>
      </c>
      <c r="AS9" s="6">
        <v>-71</v>
      </c>
      <c r="AT9" s="6">
        <v>-19</v>
      </c>
      <c r="AU9" s="6">
        <v>-20</v>
      </c>
      <c r="AV9" s="6">
        <v>-36</v>
      </c>
      <c r="AW9" s="6">
        <v>-34</v>
      </c>
      <c r="AX9" s="6">
        <v>-13</v>
      </c>
      <c r="AY9" s="6">
        <v>-10</v>
      </c>
      <c r="AZ9" s="6">
        <f>SUM(AN9:AO9)</f>
        <v>-3</v>
      </c>
    </row>
    <row r="10" spans="1:52" s="2" customFormat="1" ht="16.05" customHeight="1" x14ac:dyDescent="0.3">
      <c r="A10" s="5"/>
      <c r="C10" s="25" t="s">
        <v>37</v>
      </c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399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399</v>
      </c>
      <c r="AW10" s="6">
        <v>0</v>
      </c>
      <c r="AX10" s="6">
        <v>0</v>
      </c>
      <c r="AY10" s="6">
        <v>0</v>
      </c>
      <c r="AZ10" s="6">
        <f>SUM(AN10:AO10)</f>
        <v>0</v>
      </c>
    </row>
    <row r="11" spans="1:52" s="2" customFormat="1" ht="16.05" customHeight="1" x14ac:dyDescent="0.3">
      <c r="A11" s="1"/>
      <c r="C11" s="29" t="s">
        <v>38</v>
      </c>
      <c r="D11" s="69">
        <v>977</v>
      </c>
      <c r="E11" s="69">
        <v>993</v>
      </c>
      <c r="F11" s="69">
        <v>1023</v>
      </c>
      <c r="G11" s="69">
        <v>1082</v>
      </c>
      <c r="H11" s="69">
        <v>1115</v>
      </c>
      <c r="I11" s="69">
        <v>1141</v>
      </c>
      <c r="J11" s="69">
        <v>1150</v>
      </c>
      <c r="K11" s="69">
        <v>1165</v>
      </c>
      <c r="L11" s="69">
        <v>1177</v>
      </c>
      <c r="M11" s="69">
        <v>1164</v>
      </c>
      <c r="N11" s="69">
        <v>1149</v>
      </c>
      <c r="O11" s="69">
        <v>1122</v>
      </c>
      <c r="P11" s="69">
        <v>1124</v>
      </c>
      <c r="Q11" s="69">
        <v>1112</v>
      </c>
      <c r="R11" s="69">
        <v>1105</v>
      </c>
      <c r="S11" s="69">
        <v>1105</v>
      </c>
      <c r="T11" s="69">
        <v>1101</v>
      </c>
      <c r="U11" s="69">
        <v>1101</v>
      </c>
      <c r="V11" s="69">
        <v>1126</v>
      </c>
      <c r="W11" s="69">
        <v>1165</v>
      </c>
      <c r="X11" s="69">
        <v>1169</v>
      </c>
      <c r="Y11" s="69">
        <v>1193</v>
      </c>
      <c r="Z11" s="69">
        <v>1592</v>
      </c>
      <c r="AA11" s="69">
        <v>1646</v>
      </c>
      <c r="AB11" s="69">
        <v>1647</v>
      </c>
      <c r="AC11" s="69">
        <v>1652</v>
      </c>
      <c r="AD11" s="69">
        <v>1648</v>
      </c>
      <c r="AE11" s="69">
        <v>1632</v>
      </c>
      <c r="AF11" s="69">
        <v>1655</v>
      </c>
      <c r="AG11" s="69">
        <v>1653</v>
      </c>
      <c r="AH11" s="69">
        <v>1649</v>
      </c>
      <c r="AI11" s="69">
        <v>1649</v>
      </c>
      <c r="AJ11" s="69">
        <v>1656</v>
      </c>
      <c r="AK11" s="69">
        <v>1657</v>
      </c>
      <c r="AL11" s="69">
        <v>1667</v>
      </c>
      <c r="AM11" s="69">
        <v>1689</v>
      </c>
      <c r="AN11" s="69">
        <v>1688</v>
      </c>
      <c r="AO11" s="69">
        <f>SUM(AO7:AO10)</f>
        <v>1695</v>
      </c>
      <c r="AP11" s="23"/>
      <c r="AQ11" s="6">
        <v>1082</v>
      </c>
      <c r="AR11" s="6">
        <v>1165</v>
      </c>
      <c r="AS11" s="6">
        <v>1122</v>
      </c>
      <c r="AT11" s="6">
        <v>1105</v>
      </c>
      <c r="AU11" s="6">
        <v>1165</v>
      </c>
      <c r="AV11" s="6">
        <v>1646</v>
      </c>
      <c r="AW11" s="6">
        <v>1632</v>
      </c>
      <c r="AX11" s="6">
        <v>1649</v>
      </c>
      <c r="AY11" s="6">
        <v>1689</v>
      </c>
      <c r="AZ11" s="6">
        <f>AO11</f>
        <v>1695</v>
      </c>
    </row>
    <row r="12" spans="1:52" s="2" customFormat="1" ht="16.05" customHeight="1" x14ac:dyDescent="0.3">
      <c r="A12" s="8"/>
      <c r="C12" s="7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72"/>
      <c r="AB12" s="72"/>
      <c r="AC12" s="72"/>
      <c r="AQ12" s="34"/>
      <c r="AR12" s="34"/>
      <c r="AS12" s="34"/>
      <c r="AT12" s="34"/>
      <c r="AU12" s="34"/>
      <c r="AV12" s="34"/>
      <c r="AW12" s="34"/>
      <c r="AX12" s="34"/>
      <c r="AY12" s="34"/>
      <c r="AZ12" s="34"/>
    </row>
    <row r="13" spans="1:52" s="5" customFormat="1" ht="16.05" customHeight="1" thickBot="1" x14ac:dyDescent="0.35">
      <c r="C13" s="70" t="s">
        <v>39</v>
      </c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12"/>
      <c r="AQ13" s="70"/>
      <c r="AR13" s="70"/>
      <c r="AS13" s="70"/>
      <c r="AT13" s="70"/>
      <c r="AU13" s="70"/>
      <c r="AV13" s="70"/>
      <c r="AW13" s="70"/>
      <c r="AX13" s="70"/>
      <c r="AY13" s="70"/>
      <c r="AZ13" s="70"/>
    </row>
    <row r="14" spans="1:52" s="2" customFormat="1" ht="16.05" customHeight="1" x14ac:dyDescent="0.3">
      <c r="A14" s="1"/>
      <c r="C14" s="29" t="s">
        <v>40</v>
      </c>
      <c r="D14" s="42">
        <v>9.3142272262026607E-2</v>
      </c>
      <c r="E14" s="42">
        <v>9.5669687814702919E-2</v>
      </c>
      <c r="F14" s="42">
        <v>9.8729227761485822E-2</v>
      </c>
      <c r="G14" s="42">
        <v>9.9815157116451017E-2</v>
      </c>
      <c r="H14" s="42">
        <v>9.9551569506726459E-2</v>
      </c>
      <c r="I14" s="42">
        <v>0.10341805433829973</v>
      </c>
      <c r="J14" s="42">
        <v>0.10434782608695652</v>
      </c>
      <c r="K14" s="42">
        <v>0.10386266094420601</v>
      </c>
      <c r="L14" s="42">
        <v>0.10280373831775701</v>
      </c>
      <c r="M14" s="42">
        <v>0.10395189003436427</v>
      </c>
      <c r="N14" s="42">
        <v>0.10356832027850305</v>
      </c>
      <c r="O14" s="42">
        <v>0.10071301247771836</v>
      </c>
      <c r="P14" s="42">
        <v>0.10053380782918149</v>
      </c>
      <c r="Q14" s="42">
        <v>0.10071942446043165</v>
      </c>
      <c r="R14" s="42">
        <v>0.10135746606334842</v>
      </c>
      <c r="S14" s="42">
        <v>0.10135746606334842</v>
      </c>
      <c r="T14" s="42">
        <v>9.9909173478655772E-2</v>
      </c>
      <c r="U14" s="42">
        <v>9.9909173478655772E-2</v>
      </c>
      <c r="V14" s="42">
        <v>9.9467140319715805E-2</v>
      </c>
      <c r="W14" s="42">
        <v>9.8712446351931327E-2</v>
      </c>
      <c r="X14" s="42">
        <v>9.8374679213002567E-2</v>
      </c>
      <c r="Y14" s="42">
        <v>9.72338642078793E-2</v>
      </c>
      <c r="Z14" s="42">
        <v>0.15515075376884421</v>
      </c>
      <c r="AA14" s="42">
        <v>0.15188335358444716</v>
      </c>
      <c r="AB14" s="42">
        <v>0.151183970856102</v>
      </c>
      <c r="AC14" s="42">
        <v>0.15012106537530268</v>
      </c>
      <c r="AD14" s="42">
        <v>0.14927184466019416</v>
      </c>
      <c r="AE14" s="42">
        <v>0.14950980392156862</v>
      </c>
      <c r="AF14" s="42">
        <v>0.14691656590084642</v>
      </c>
      <c r="AG14" s="42">
        <v>0.14700544464609799</v>
      </c>
      <c r="AH14" s="42">
        <v>0.14736203759854458</v>
      </c>
      <c r="AI14" s="42">
        <v>0.14736203759854458</v>
      </c>
      <c r="AJ14" s="42">
        <v>0.14734299516908211</v>
      </c>
      <c r="AK14" s="42">
        <v>0.14785757392878696</v>
      </c>
      <c r="AL14" s="42">
        <v>0.14877024595080984</v>
      </c>
      <c r="AM14" s="42">
        <v>0.15038484310242747</v>
      </c>
      <c r="AN14" s="42">
        <v>0.14988151658767773</v>
      </c>
      <c r="AO14" s="42">
        <v>0.14985250737463127</v>
      </c>
      <c r="AQ14" s="42">
        <v>9.9815157116451017E-2</v>
      </c>
      <c r="AR14" s="42">
        <v>0.10386266094420601</v>
      </c>
      <c r="AS14" s="42">
        <v>0.10071301247771836</v>
      </c>
      <c r="AT14" s="42">
        <v>0.10135746606334842</v>
      </c>
      <c r="AU14" s="42">
        <v>9.8712446351931327E-2</v>
      </c>
      <c r="AV14" s="42">
        <v>0.15188335358444716</v>
      </c>
      <c r="AW14" s="42">
        <v>0.14950980392156862</v>
      </c>
      <c r="AX14" s="42">
        <v>0.14736203759854458</v>
      </c>
      <c r="AY14" s="42">
        <v>0.15038484310242747</v>
      </c>
      <c r="AZ14" s="42">
        <f>AO14</f>
        <v>0.14985250737463127</v>
      </c>
    </row>
    <row r="15" spans="1:52" s="2" customFormat="1" ht="16.05" customHeight="1" x14ac:dyDescent="0.3">
      <c r="A15" s="5"/>
      <c r="C15" s="29" t="s">
        <v>41</v>
      </c>
      <c r="D15" s="42">
        <v>0.56499488229273287</v>
      </c>
      <c r="E15" s="42">
        <v>0.56495468277945615</v>
      </c>
      <c r="F15" s="42">
        <v>0.56598240469208216</v>
      </c>
      <c r="G15" s="42">
        <v>0.56469500924214422</v>
      </c>
      <c r="H15" s="42">
        <v>0.55964125560538114</v>
      </c>
      <c r="I15" s="42">
        <v>0.55390008764241894</v>
      </c>
      <c r="J15" s="42">
        <v>0.56695652173913047</v>
      </c>
      <c r="K15" s="42">
        <v>0.56909871244635191</v>
      </c>
      <c r="L15" s="42">
        <v>0.57009345794392519</v>
      </c>
      <c r="M15" s="42">
        <v>0.57731958762886593</v>
      </c>
      <c r="N15" s="42">
        <v>0.5839860748476936</v>
      </c>
      <c r="O15" s="42">
        <v>0.59536541889483063</v>
      </c>
      <c r="P15" s="42">
        <v>0.59430604982206403</v>
      </c>
      <c r="Q15" s="42">
        <v>0.59982014388489213</v>
      </c>
      <c r="R15" s="42">
        <v>0.60090497737556559</v>
      </c>
      <c r="S15" s="42">
        <v>0.60090497737556559</v>
      </c>
      <c r="T15" s="42">
        <v>0.60399636693914627</v>
      </c>
      <c r="U15" s="42">
        <v>0.60762942779291551</v>
      </c>
      <c r="V15" s="42">
        <v>0.61456483126110129</v>
      </c>
      <c r="W15" s="42">
        <v>0.61802575107296143</v>
      </c>
      <c r="X15" s="42">
        <v>0.61762189905902476</v>
      </c>
      <c r="Y15" s="42">
        <v>0.62028499580888519</v>
      </c>
      <c r="Z15" s="42">
        <v>0.60678391959798994</v>
      </c>
      <c r="AA15" s="42">
        <v>0.60874848116646418</v>
      </c>
      <c r="AB15" s="42">
        <v>0.61020036429872493</v>
      </c>
      <c r="AC15" s="42">
        <v>0.6138014527845036</v>
      </c>
      <c r="AD15" s="42">
        <v>0.61468446601941751</v>
      </c>
      <c r="AE15" s="42">
        <v>0.61642156862745101</v>
      </c>
      <c r="AF15" s="42">
        <v>0.61789600967351876</v>
      </c>
      <c r="AG15" s="42">
        <v>0.61826981246218993</v>
      </c>
      <c r="AH15" s="42">
        <v>0.61795027289266224</v>
      </c>
      <c r="AI15" s="42">
        <v>0.61673741661613102</v>
      </c>
      <c r="AJ15" s="42">
        <v>0.61775362318840576</v>
      </c>
      <c r="AK15" s="42">
        <v>0.61677730838865419</v>
      </c>
      <c r="AL15" s="42">
        <v>0.61727654469106175</v>
      </c>
      <c r="AM15" s="42">
        <v>0.61574896388395506</v>
      </c>
      <c r="AN15" s="42">
        <v>0.61552132701421802</v>
      </c>
      <c r="AO15" s="42">
        <v>0.61533923303834803</v>
      </c>
      <c r="AQ15" s="42">
        <v>0.56469500924214422</v>
      </c>
      <c r="AR15" s="42">
        <v>0.56909871244635191</v>
      </c>
      <c r="AS15" s="42">
        <v>0.59536541889483063</v>
      </c>
      <c r="AT15" s="42">
        <v>0.60090497737556559</v>
      </c>
      <c r="AU15" s="42">
        <v>0.61802575107296143</v>
      </c>
      <c r="AV15" s="42">
        <v>0.60874848116646418</v>
      </c>
      <c r="AW15" s="42">
        <v>0.61642156862745101</v>
      </c>
      <c r="AX15" s="42">
        <v>0.61673741661613102</v>
      </c>
      <c r="AY15" s="42">
        <v>0.61574896388395506</v>
      </c>
      <c r="AZ15" s="42">
        <f t="shared" ref="AZ15:AZ18" si="2">AO15</f>
        <v>0.61533923303834803</v>
      </c>
    </row>
    <row r="16" spans="1:52" s="2" customFormat="1" ht="16.05" customHeight="1" x14ac:dyDescent="0.3">
      <c r="A16" s="1"/>
      <c r="C16" s="29" t="s">
        <v>42</v>
      </c>
      <c r="D16" s="42">
        <v>9.4165813715455474E-2</v>
      </c>
      <c r="E16" s="42">
        <v>9.1641490433031214E-2</v>
      </c>
      <c r="F16" s="42">
        <v>9.2864125122189639E-2</v>
      </c>
      <c r="G16" s="42">
        <v>9.1497227356746771E-2</v>
      </c>
      <c r="H16" s="42">
        <v>8.8789237668161436E-2</v>
      </c>
      <c r="I16" s="42">
        <v>8.6765994741454869E-2</v>
      </c>
      <c r="J16" s="42">
        <v>8.4347826086956526E-2</v>
      </c>
      <c r="K16" s="42">
        <v>8.4120171673819744E-2</v>
      </c>
      <c r="L16" s="42">
        <v>8.3262531860662709E-2</v>
      </c>
      <c r="M16" s="42">
        <v>8.1615120274914091E-2</v>
      </c>
      <c r="N16" s="42">
        <v>8.2680591818973026E-2</v>
      </c>
      <c r="O16" s="42">
        <v>8.3778966131907315E-2</v>
      </c>
      <c r="P16" s="42">
        <v>8.3629893238434158E-2</v>
      </c>
      <c r="Q16" s="42">
        <v>8.4532374100719426E-2</v>
      </c>
      <c r="R16" s="42">
        <v>8.4162895927601816E-2</v>
      </c>
      <c r="S16" s="42">
        <v>8.4162895927601816E-2</v>
      </c>
      <c r="T16" s="42">
        <v>8.3560399636693913E-2</v>
      </c>
      <c r="U16" s="42">
        <v>8.1743869209809264E-2</v>
      </c>
      <c r="V16" s="42">
        <v>7.9928952042628773E-2</v>
      </c>
      <c r="W16" s="42">
        <v>8.2403433476394852E-2</v>
      </c>
      <c r="X16" s="42">
        <v>8.2976903336184779E-2</v>
      </c>
      <c r="Y16" s="42">
        <v>8.298407376362113E-2</v>
      </c>
      <c r="Z16" s="42">
        <v>6.1557788944723621E-2</v>
      </c>
      <c r="AA16" s="42">
        <v>6.6221142162818949E-2</v>
      </c>
      <c r="AB16" s="42">
        <v>6.6180935033394048E-2</v>
      </c>
      <c r="AC16" s="42">
        <v>6.6585956416464892E-2</v>
      </c>
      <c r="AD16" s="42">
        <v>6.6747572815533979E-2</v>
      </c>
      <c r="AE16" s="42">
        <v>6.6789215686274508E-2</v>
      </c>
      <c r="AF16" s="42">
        <v>6.8319226118500609E-2</v>
      </c>
      <c r="AG16" s="42">
        <v>6.8360556563823352E-2</v>
      </c>
      <c r="AH16" s="42">
        <v>6.8526379624014561E-2</v>
      </c>
      <c r="AI16" s="42">
        <v>6.7919951485748933E-2</v>
      </c>
      <c r="AJ16" s="42">
        <v>6.7632850241545889E-2</v>
      </c>
      <c r="AK16" s="42">
        <v>6.8799034399517206E-2</v>
      </c>
      <c r="AL16" s="42">
        <v>6.8386322735452906E-2</v>
      </c>
      <c r="AM16" s="42">
        <v>7.1640023682652459E-2</v>
      </c>
      <c r="AN16" s="42">
        <v>7.2274881516587675E-2</v>
      </c>
      <c r="AO16" s="42">
        <v>7.3156342182890854E-2</v>
      </c>
      <c r="AQ16" s="42">
        <v>9.1497227356746771E-2</v>
      </c>
      <c r="AR16" s="42">
        <v>8.4120171673819744E-2</v>
      </c>
      <c r="AS16" s="42">
        <v>8.3778966131907315E-2</v>
      </c>
      <c r="AT16" s="42">
        <v>8.4162895927601816E-2</v>
      </c>
      <c r="AU16" s="42">
        <v>8.2403433476394852E-2</v>
      </c>
      <c r="AV16" s="42">
        <v>6.6221142162818949E-2</v>
      </c>
      <c r="AW16" s="42">
        <v>6.6789215686274508E-2</v>
      </c>
      <c r="AX16" s="42">
        <v>6.7919951485748933E-2</v>
      </c>
      <c r="AY16" s="42">
        <v>7.1640023682652459E-2</v>
      </c>
      <c r="AZ16" s="42">
        <f t="shared" si="2"/>
        <v>7.3156342182890854E-2</v>
      </c>
    </row>
    <row r="17" spans="1:53" s="2" customFormat="1" ht="16.05" customHeight="1" x14ac:dyDescent="0.3">
      <c r="A17" s="8"/>
      <c r="C17" s="29" t="s">
        <v>43</v>
      </c>
      <c r="D17" s="42">
        <v>0.19651995905834185</v>
      </c>
      <c r="E17" s="42">
        <v>0.1973816717019134</v>
      </c>
      <c r="F17" s="42">
        <v>0.19354838709677419</v>
      </c>
      <c r="G17" s="42">
        <v>0.19685767097966728</v>
      </c>
      <c r="H17" s="42">
        <v>0.20358744394618833</v>
      </c>
      <c r="I17" s="42">
        <v>0.20858895705521471</v>
      </c>
      <c r="J17" s="42">
        <v>0.20434782608695654</v>
      </c>
      <c r="K17" s="42">
        <v>0.20343347639484979</v>
      </c>
      <c r="L17" s="42">
        <v>0.20475785896346643</v>
      </c>
      <c r="M17" s="42">
        <v>0.19673539518900343</v>
      </c>
      <c r="N17" s="42">
        <v>0.1906005221932115</v>
      </c>
      <c r="O17" s="42">
        <v>0.18181818181818182</v>
      </c>
      <c r="P17" s="42">
        <v>0.18327402135231316</v>
      </c>
      <c r="Q17" s="42">
        <v>0.17625899280575538</v>
      </c>
      <c r="R17" s="42">
        <v>0.17556561085972849</v>
      </c>
      <c r="S17" s="42">
        <v>0.17556561085972849</v>
      </c>
      <c r="T17" s="42">
        <v>0.17438692098092642</v>
      </c>
      <c r="U17" s="42">
        <v>0.17257039055404177</v>
      </c>
      <c r="V17" s="42">
        <v>0.16873889875666073</v>
      </c>
      <c r="W17" s="42">
        <v>0.16566523605150216</v>
      </c>
      <c r="X17" s="42">
        <v>0.16595380667236956</v>
      </c>
      <c r="Y17" s="42">
        <v>0.16512992455993294</v>
      </c>
      <c r="Z17" s="42">
        <v>0.15075376884422109</v>
      </c>
      <c r="AA17" s="42">
        <v>0.14823815309842042</v>
      </c>
      <c r="AB17" s="42">
        <v>0.14754098360655737</v>
      </c>
      <c r="AC17" s="42">
        <v>0.14467312348668282</v>
      </c>
      <c r="AD17" s="42">
        <v>0.14441747572815533</v>
      </c>
      <c r="AE17" s="42">
        <v>0.14215686274509803</v>
      </c>
      <c r="AF17" s="42">
        <v>0.14147521160822249</v>
      </c>
      <c r="AG17" s="42">
        <v>0.14095583787053842</v>
      </c>
      <c r="AH17" s="42">
        <v>0.1406913280776228</v>
      </c>
      <c r="AI17" s="42">
        <v>0.14190418435415403</v>
      </c>
      <c r="AJ17" s="42">
        <v>0.14130434782608695</v>
      </c>
      <c r="AK17" s="42">
        <v>0.14061557030778515</v>
      </c>
      <c r="AL17" s="42">
        <v>0.13977204559088183</v>
      </c>
      <c r="AM17" s="42">
        <v>0.13735938425103611</v>
      </c>
      <c r="AN17" s="42">
        <v>0.13744075829383887</v>
      </c>
      <c r="AO17" s="42">
        <v>0.13687315634218289</v>
      </c>
      <c r="AQ17" s="42">
        <v>0.19685767097966728</v>
      </c>
      <c r="AR17" s="42">
        <v>0.20343347639484979</v>
      </c>
      <c r="AS17" s="42">
        <v>0.18181818181818182</v>
      </c>
      <c r="AT17" s="42">
        <v>0.17556561085972849</v>
      </c>
      <c r="AU17" s="42">
        <v>0.16566523605150216</v>
      </c>
      <c r="AV17" s="42">
        <v>0.14823815309842042</v>
      </c>
      <c r="AW17" s="42">
        <v>0.14215686274509803</v>
      </c>
      <c r="AX17" s="42">
        <v>0.14190418435415403</v>
      </c>
      <c r="AY17" s="42">
        <v>0.13735938425103611</v>
      </c>
      <c r="AZ17" s="42">
        <f t="shared" si="2"/>
        <v>0.13687315634218289</v>
      </c>
    </row>
    <row r="18" spans="1:53" s="2" customFormat="1" ht="16.05" customHeight="1" x14ac:dyDescent="0.3">
      <c r="A18" s="1"/>
      <c r="C18" s="29" t="s">
        <v>44</v>
      </c>
      <c r="D18" s="42">
        <v>5.1177072671443197E-2</v>
      </c>
      <c r="E18" s="42">
        <v>5.0352467270896276E-2</v>
      </c>
      <c r="F18" s="42">
        <v>4.8875855327468229E-2</v>
      </c>
      <c r="G18" s="42">
        <v>4.7134935304990758E-2</v>
      </c>
      <c r="H18" s="42">
        <v>4.8430493273542603E-2</v>
      </c>
      <c r="I18" s="42">
        <v>4.7326906222611743E-2</v>
      </c>
      <c r="J18" s="42">
        <v>0.04</v>
      </c>
      <c r="K18" s="42">
        <v>3.9484978540772535E-2</v>
      </c>
      <c r="L18" s="42">
        <v>3.9082412914188618E-2</v>
      </c>
      <c r="M18" s="42">
        <v>4.0378006872852236E-2</v>
      </c>
      <c r="N18" s="42">
        <v>3.91644908616188E-2</v>
      </c>
      <c r="O18" s="42">
        <v>3.8324420677361852E-2</v>
      </c>
      <c r="P18" s="42">
        <v>3.8256227758007119E-2</v>
      </c>
      <c r="Q18" s="42">
        <v>3.8669064748201441E-2</v>
      </c>
      <c r="R18" s="42">
        <v>3.8009049773755653E-2</v>
      </c>
      <c r="S18" s="42">
        <v>3.8009049773755653E-2</v>
      </c>
      <c r="T18" s="42">
        <v>3.8147138964577658E-2</v>
      </c>
      <c r="U18" s="42">
        <v>3.8147138964577658E-2</v>
      </c>
      <c r="V18" s="42">
        <v>3.7300177619893425E-2</v>
      </c>
      <c r="W18" s="42">
        <v>3.51931330472103E-2</v>
      </c>
      <c r="X18" s="42">
        <v>3.5072711719418309E-2</v>
      </c>
      <c r="Y18" s="42">
        <v>3.4367141659681473E-2</v>
      </c>
      <c r="Z18" s="42">
        <v>2.5753768844221106E-2</v>
      </c>
      <c r="AA18" s="42">
        <v>2.490886998784933E-2</v>
      </c>
      <c r="AB18" s="42">
        <v>2.4893746205221615E-2</v>
      </c>
      <c r="AC18" s="42">
        <v>2.4818401937046004E-2</v>
      </c>
      <c r="AD18" s="42">
        <v>2.4878640776699028E-2</v>
      </c>
      <c r="AE18" s="42">
        <v>2.5122549019607844E-2</v>
      </c>
      <c r="AF18" s="42">
        <v>2.539298669891173E-2</v>
      </c>
      <c r="AG18" s="42">
        <v>2.5408348457350273E-2</v>
      </c>
      <c r="AH18" s="42">
        <v>2.5469981807155852E-2</v>
      </c>
      <c r="AI18" s="42">
        <v>2.6076409945421469E-2</v>
      </c>
      <c r="AJ18" s="42">
        <v>2.5966183574879228E-2</v>
      </c>
      <c r="AK18" s="42">
        <v>2.5950512975256489E-2</v>
      </c>
      <c r="AL18" s="42">
        <v>2.579484103179364E-2</v>
      </c>
      <c r="AM18" s="42">
        <v>2.4866785079928951E-2</v>
      </c>
      <c r="AN18" s="42">
        <v>2.4881516587677725E-2</v>
      </c>
      <c r="AO18" s="42">
        <v>2.4778761061946902E-2</v>
      </c>
      <c r="AQ18" s="42">
        <v>4.7134935304990758E-2</v>
      </c>
      <c r="AR18" s="42">
        <v>3.9484978540772535E-2</v>
      </c>
      <c r="AS18" s="42">
        <v>3.8324420677361852E-2</v>
      </c>
      <c r="AT18" s="42">
        <v>3.8009049773755653E-2</v>
      </c>
      <c r="AU18" s="42">
        <v>3.51931330472103E-2</v>
      </c>
      <c r="AV18" s="42">
        <v>2.490886998784933E-2</v>
      </c>
      <c r="AW18" s="42">
        <v>2.5122549019607844E-2</v>
      </c>
      <c r="AX18" s="42">
        <v>2.6076409945421469E-2</v>
      </c>
      <c r="AY18" s="42">
        <v>2.4866785079928951E-2</v>
      </c>
      <c r="AZ18" s="42">
        <f t="shared" si="2"/>
        <v>2.4778761061946902E-2</v>
      </c>
    </row>
    <row r="19" spans="1:53" s="2" customFormat="1" ht="16.05" customHeight="1" x14ac:dyDescent="0.3">
      <c r="A19" s="8"/>
      <c r="C19" s="7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72"/>
      <c r="AB19" s="72"/>
      <c r="AC19" s="72"/>
      <c r="AQ19" s="34"/>
      <c r="AR19" s="34"/>
      <c r="AS19" s="34"/>
      <c r="AT19" s="34"/>
      <c r="AU19" s="34"/>
      <c r="AV19" s="34"/>
      <c r="AW19" s="34"/>
      <c r="AX19" s="34"/>
      <c r="AY19" s="34"/>
      <c r="AZ19" s="34"/>
    </row>
    <row r="20" spans="1:53" s="5" customFormat="1" ht="16.05" customHeight="1" thickBot="1" x14ac:dyDescent="0.35">
      <c r="C20" s="70" t="s">
        <v>45</v>
      </c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12"/>
      <c r="AQ20" s="70"/>
      <c r="AR20" s="70"/>
      <c r="AS20" s="70"/>
      <c r="AT20" s="70"/>
      <c r="AU20" s="70"/>
      <c r="AV20" s="70"/>
      <c r="AW20" s="70"/>
      <c r="AX20" s="70"/>
      <c r="AY20" s="70"/>
      <c r="AZ20" s="70"/>
    </row>
    <row r="21" spans="1:53" s="2" customFormat="1" ht="16.05" customHeight="1" x14ac:dyDescent="0.3">
      <c r="A21" s="1"/>
      <c r="C21" s="29" t="s">
        <v>46</v>
      </c>
      <c r="D21" s="42">
        <v>0.1617195496417605</v>
      </c>
      <c r="E21" s="42">
        <v>0.15609264853977844</v>
      </c>
      <c r="F21" s="42">
        <v>0.15640273704789834</v>
      </c>
      <c r="G21" s="42">
        <v>0.16543438077634012</v>
      </c>
      <c r="H21" s="42">
        <v>0.16412556053811658</v>
      </c>
      <c r="I21" s="42">
        <v>0.15863277826468011</v>
      </c>
      <c r="J21" s="42">
        <v>0.16086956521739129</v>
      </c>
      <c r="K21" s="42">
        <v>0.13562231759656651</v>
      </c>
      <c r="L21" s="42">
        <v>0.11299915038232795</v>
      </c>
      <c r="M21" s="42">
        <v>8.5910652920962199E-2</v>
      </c>
      <c r="N21" s="42">
        <v>5.3959965187119235E-2</v>
      </c>
      <c r="O21" s="42">
        <v>3.5650623885918005E-2</v>
      </c>
      <c r="P21" s="42">
        <v>1.7793594306049824E-2</v>
      </c>
      <c r="Q21" s="42">
        <v>1.0791366906474821E-2</v>
      </c>
      <c r="R21" s="42">
        <v>8.1447963800904983E-3</v>
      </c>
      <c r="S21" s="42">
        <v>3.6199095022624436E-3</v>
      </c>
      <c r="T21" s="42">
        <v>9.0826521344232513E-4</v>
      </c>
      <c r="U21" s="42">
        <v>6.3578564940962763E-3</v>
      </c>
      <c r="V21" s="42">
        <v>2.8419182948490232E-2</v>
      </c>
      <c r="W21" s="42">
        <v>6.8669527896995708E-2</v>
      </c>
      <c r="X21" s="42">
        <v>7.6133447390932418E-2</v>
      </c>
      <c r="Y21" s="42">
        <v>9.3042749371332778E-2</v>
      </c>
      <c r="Z21" s="42">
        <v>7.160804020100503E-2</v>
      </c>
      <c r="AA21" s="42">
        <v>8.4447144592952619E-2</v>
      </c>
      <c r="AB21" s="42">
        <v>7.2252580449301759E-2</v>
      </c>
      <c r="AC21" s="42">
        <v>7.3849878934624691E-2</v>
      </c>
      <c r="AD21" s="42">
        <v>5.7038834951456313E-2</v>
      </c>
      <c r="AE21" s="42">
        <v>3.1862745098039214E-2</v>
      </c>
      <c r="AF21" s="42">
        <v>2.8415961305925032E-2</v>
      </c>
      <c r="AG21" s="42">
        <v>2.601330913490623E-2</v>
      </c>
      <c r="AH21" s="42">
        <v>1.8192844147968467E-2</v>
      </c>
      <c r="AI21" s="42">
        <v>1.8192844147968467E-2</v>
      </c>
      <c r="AJ21" s="42">
        <v>6.038647342995169E-3</v>
      </c>
      <c r="AK21" s="42">
        <v>9.6560048280024142E-3</v>
      </c>
      <c r="AL21" s="42">
        <v>1.6196760647870425E-2</v>
      </c>
      <c r="AM21" s="42">
        <v>2.9603315571343991E-2</v>
      </c>
      <c r="AN21" s="42">
        <v>2.7251184834123223E-2</v>
      </c>
      <c r="AO21" s="42">
        <v>2.7138643067846607E-2</v>
      </c>
      <c r="AQ21" s="42">
        <v>0.16543438077634012</v>
      </c>
      <c r="AR21" s="42">
        <v>0.13562231759656651</v>
      </c>
      <c r="AS21" s="42">
        <v>3.5650623885918005E-2</v>
      </c>
      <c r="AT21" s="42">
        <v>3.6199095022624436E-3</v>
      </c>
      <c r="AU21" s="42">
        <v>6.8669527896995708E-2</v>
      </c>
      <c r="AV21" s="42">
        <v>8.4447144592952619E-2</v>
      </c>
      <c r="AW21" s="42">
        <v>3.1862745098039214E-2</v>
      </c>
      <c r="AX21" s="42">
        <v>1.8192844147968467E-2</v>
      </c>
      <c r="AY21" s="42">
        <v>2.9603315571343991E-2</v>
      </c>
      <c r="AZ21" s="42">
        <f>AO21</f>
        <v>2.7138643067846607E-2</v>
      </c>
    </row>
    <row r="22" spans="1:53" s="2" customFormat="1" ht="16.05" customHeight="1" x14ac:dyDescent="0.3">
      <c r="A22" s="8"/>
      <c r="C22" s="29" t="s">
        <v>47</v>
      </c>
      <c r="D22" s="42">
        <v>0.11770726714431934</v>
      </c>
      <c r="E22" s="42">
        <v>0.12084592145015106</v>
      </c>
      <c r="F22" s="42">
        <v>0.11925708699902249</v>
      </c>
      <c r="G22" s="42">
        <v>0.13123844731977818</v>
      </c>
      <c r="H22" s="42">
        <v>0.12735426008968609</v>
      </c>
      <c r="I22" s="42">
        <v>0.13321647677475898</v>
      </c>
      <c r="J22" s="42">
        <v>0.12434782608695652</v>
      </c>
      <c r="K22" s="42">
        <v>0.13304721030042918</v>
      </c>
      <c r="L22" s="42">
        <v>0.1393372982158029</v>
      </c>
      <c r="M22" s="42">
        <v>0.13487972508591065</v>
      </c>
      <c r="N22" s="42">
        <v>0.14099216710182769</v>
      </c>
      <c r="O22" s="42">
        <v>0.10516934046345811</v>
      </c>
      <c r="P22" s="42">
        <v>9.6085409252669035E-2</v>
      </c>
      <c r="Q22" s="42">
        <v>7.6438848920863306E-2</v>
      </c>
      <c r="R22" s="42">
        <v>4.9773755656108594E-2</v>
      </c>
      <c r="S22" s="42">
        <v>3.4389140271493215E-2</v>
      </c>
      <c r="T22" s="42">
        <v>1.725703905540418E-2</v>
      </c>
      <c r="U22" s="42">
        <v>1.0899182561307902E-2</v>
      </c>
      <c r="V22" s="42">
        <v>7.9928952042628773E-3</v>
      </c>
      <c r="W22" s="42">
        <v>3.4334763948497852E-3</v>
      </c>
      <c r="X22" s="42">
        <v>8.5543199315654401E-4</v>
      </c>
      <c r="Y22" s="42">
        <v>5.86756077116513E-3</v>
      </c>
      <c r="Z22" s="42">
        <v>2.2613065326633167E-2</v>
      </c>
      <c r="AA22" s="42">
        <v>3.6452004860267312E-2</v>
      </c>
      <c r="AB22" s="42">
        <v>5.0394656952034003E-2</v>
      </c>
      <c r="AC22" s="42">
        <v>5.387409200968523E-2</v>
      </c>
      <c r="AD22" s="42">
        <v>5.946601941747573E-2</v>
      </c>
      <c r="AE22" s="42">
        <v>6.4338235294117641E-2</v>
      </c>
      <c r="AF22" s="42">
        <v>7.0133010882708582E-2</v>
      </c>
      <c r="AG22" s="42">
        <v>6.7755595886267395E-2</v>
      </c>
      <c r="AH22" s="42">
        <v>5.7004244996967858E-2</v>
      </c>
      <c r="AI22" s="42">
        <v>3.274711946634324E-2</v>
      </c>
      <c r="AJ22" s="42">
        <v>2.5966183574879228E-2</v>
      </c>
      <c r="AK22" s="42">
        <v>1.8105009052504527E-2</v>
      </c>
      <c r="AL22" s="42">
        <v>1.7996400719856028E-2</v>
      </c>
      <c r="AM22" s="42">
        <v>1.7761989342806393E-2</v>
      </c>
      <c r="AN22" s="42">
        <v>3.5545023696682463E-3</v>
      </c>
      <c r="AO22" s="42">
        <v>7.6696165191740412E-3</v>
      </c>
      <c r="AQ22" s="42">
        <v>0.13123844731977818</v>
      </c>
      <c r="AR22" s="42">
        <v>0.13304721030042918</v>
      </c>
      <c r="AS22" s="42">
        <v>0.10516934046345811</v>
      </c>
      <c r="AT22" s="42">
        <v>3.4389140271493215E-2</v>
      </c>
      <c r="AU22" s="42">
        <v>3.4334763948497852E-3</v>
      </c>
      <c r="AV22" s="42">
        <v>3.6452004860267312E-2</v>
      </c>
      <c r="AW22" s="42">
        <v>6.4338235294117641E-2</v>
      </c>
      <c r="AX22" s="42">
        <v>3.274711946634324E-2</v>
      </c>
      <c r="AY22" s="42">
        <v>1.7761989342806393E-2</v>
      </c>
      <c r="AZ22" s="42">
        <f t="shared" ref="AZ22:AZ24" si="3">AO22</f>
        <v>7.6696165191740412E-3</v>
      </c>
    </row>
    <row r="23" spans="1:53" s="2" customFormat="1" ht="16.05" customHeight="1" x14ac:dyDescent="0.3">
      <c r="A23" s="5"/>
      <c r="C23" s="29" t="s">
        <v>48</v>
      </c>
      <c r="D23" s="42">
        <v>8.8024564994882287E-2</v>
      </c>
      <c r="E23" s="42">
        <v>8.3585095669687817E-2</v>
      </c>
      <c r="F23" s="42">
        <v>8.5043988269794715E-2</v>
      </c>
      <c r="G23" s="42">
        <v>8.3179297597042512E-2</v>
      </c>
      <c r="H23" s="42">
        <v>0.10134529147982063</v>
      </c>
      <c r="I23" s="42">
        <v>0.10078878177037687</v>
      </c>
      <c r="J23" s="42">
        <v>0.10173913043478261</v>
      </c>
      <c r="K23" s="42">
        <v>0.11759656652360514</v>
      </c>
      <c r="L23" s="42">
        <v>0.11214953271028037</v>
      </c>
      <c r="M23" s="42">
        <v>0.11855670103092783</v>
      </c>
      <c r="N23" s="42">
        <v>0.11488250652741515</v>
      </c>
      <c r="O23" s="42">
        <v>0.12210338680926916</v>
      </c>
      <c r="P23" s="42">
        <v>0.12900355871886121</v>
      </c>
      <c r="Q23" s="42">
        <v>0.12769784172661872</v>
      </c>
      <c r="R23" s="42">
        <v>0.1339366515837104</v>
      </c>
      <c r="S23" s="42">
        <v>0.10588235294117647</v>
      </c>
      <c r="T23" s="42">
        <v>9.7184377838328798E-2</v>
      </c>
      <c r="U23" s="42">
        <v>7.2661217075386017E-2</v>
      </c>
      <c r="V23" s="42">
        <v>4.5293072824156302E-2</v>
      </c>
      <c r="W23" s="42">
        <v>3.0901287553648068E-2</v>
      </c>
      <c r="X23" s="42">
        <v>1.6253207869974338E-2</v>
      </c>
      <c r="Y23" s="42">
        <v>9.2204526404023462E-3</v>
      </c>
      <c r="Z23" s="42">
        <v>5.6532663316582916E-3</v>
      </c>
      <c r="AA23" s="42">
        <v>6.0753341433778859E-3</v>
      </c>
      <c r="AB23" s="42">
        <v>1.2143290831815423E-3</v>
      </c>
      <c r="AC23" s="42">
        <v>3.6319612590799033E-3</v>
      </c>
      <c r="AD23" s="42">
        <v>1.5169902912621359E-2</v>
      </c>
      <c r="AE23" s="42">
        <v>3.4926470588235295E-2</v>
      </c>
      <c r="AF23" s="42">
        <v>4.8367593712212817E-2</v>
      </c>
      <c r="AG23" s="42">
        <v>5.3236539624924382E-2</v>
      </c>
      <c r="AH23" s="42">
        <v>5.8217101273499092E-2</v>
      </c>
      <c r="AI23" s="42">
        <v>6.2462098241358399E-2</v>
      </c>
      <c r="AJ23" s="42">
        <v>6.7632850241545889E-2</v>
      </c>
      <c r="AK23" s="42">
        <v>5.9746529873264939E-2</v>
      </c>
      <c r="AL23" s="42">
        <v>4.799040191961608E-2</v>
      </c>
      <c r="AM23" s="42">
        <v>1.1249259917110717E-2</v>
      </c>
      <c r="AN23" s="42">
        <v>2.6066350710900472E-2</v>
      </c>
      <c r="AO23" s="42">
        <v>1.7699115044247787E-2</v>
      </c>
      <c r="AQ23" s="42">
        <v>8.3179297597042512E-2</v>
      </c>
      <c r="AR23" s="42">
        <v>0.11759656652360514</v>
      </c>
      <c r="AS23" s="42">
        <v>0.12210338680926916</v>
      </c>
      <c r="AT23" s="42">
        <v>0.10588235294117647</v>
      </c>
      <c r="AU23" s="42">
        <v>3.0901287553648068E-2</v>
      </c>
      <c r="AV23" s="42">
        <v>6.0753341433778859E-3</v>
      </c>
      <c r="AW23" s="42">
        <v>3.4926470588235295E-2</v>
      </c>
      <c r="AX23" s="42">
        <v>6.2462098241358399E-2</v>
      </c>
      <c r="AY23" s="42">
        <v>1.1249259917110717E-2</v>
      </c>
      <c r="AZ23" s="42">
        <f t="shared" si="3"/>
        <v>1.7699115044247787E-2</v>
      </c>
    </row>
    <row r="24" spans="1:53" s="2" customFormat="1" ht="16.05" customHeight="1" x14ac:dyDescent="0.3">
      <c r="A24" s="5"/>
      <c r="C24" s="29" t="s">
        <v>49</v>
      </c>
      <c r="D24" s="42">
        <v>0.63254861821903785</v>
      </c>
      <c r="E24" s="42">
        <v>0.63947633434038265</v>
      </c>
      <c r="F24" s="42">
        <v>0.63929618768328444</v>
      </c>
      <c r="G24" s="42">
        <v>0.62014787430683915</v>
      </c>
      <c r="H24" s="42">
        <v>0.60717488789237672</v>
      </c>
      <c r="I24" s="42">
        <v>0.6073619631901841</v>
      </c>
      <c r="J24" s="42">
        <v>0.61304347826086958</v>
      </c>
      <c r="K24" s="42">
        <v>0.61373390557939911</v>
      </c>
      <c r="L24" s="42">
        <v>0.63551401869158874</v>
      </c>
      <c r="M24" s="42">
        <v>0.6606529209621993</v>
      </c>
      <c r="N24" s="42">
        <v>0.69016536118363792</v>
      </c>
      <c r="O24" s="42">
        <v>0.73707664884135471</v>
      </c>
      <c r="P24" s="42">
        <v>0.75711743772241991</v>
      </c>
      <c r="Q24" s="42">
        <v>0.78507194244604317</v>
      </c>
      <c r="R24" s="42">
        <v>0.80814479638009051</v>
      </c>
      <c r="S24" s="42">
        <v>0.85610859728506783</v>
      </c>
      <c r="T24" s="42">
        <v>0.88465031789282467</v>
      </c>
      <c r="U24" s="42">
        <v>0.91008174386920981</v>
      </c>
      <c r="V24" s="42">
        <v>0.91829484902309055</v>
      </c>
      <c r="W24" s="42">
        <v>0.89699570815450647</v>
      </c>
      <c r="X24" s="42">
        <v>0.90675791274593665</v>
      </c>
      <c r="Y24" s="42">
        <v>0.89186923721709976</v>
      </c>
      <c r="Z24" s="42">
        <v>0.90012562814070352</v>
      </c>
      <c r="AA24" s="42">
        <v>0.8730255164034022</v>
      </c>
      <c r="AB24" s="42">
        <v>0.87613843351548271</v>
      </c>
      <c r="AC24" s="42">
        <v>0.86864406779661019</v>
      </c>
      <c r="AD24" s="42">
        <v>0.86832524271844658</v>
      </c>
      <c r="AE24" s="42">
        <v>0.86887254901960786</v>
      </c>
      <c r="AF24" s="42">
        <v>0.85308343409915355</v>
      </c>
      <c r="AG24" s="42">
        <v>0.85299455535390201</v>
      </c>
      <c r="AH24" s="42">
        <v>0.86658580958156461</v>
      </c>
      <c r="AI24" s="42">
        <v>0.88659793814432986</v>
      </c>
      <c r="AJ24" s="42">
        <v>0.90036231884057971</v>
      </c>
      <c r="AK24" s="42">
        <v>0.9124924562462281</v>
      </c>
      <c r="AL24" s="42">
        <v>0.91781643671265745</v>
      </c>
      <c r="AM24" s="42">
        <v>0.94138543516873885</v>
      </c>
      <c r="AN24" s="42">
        <v>0.94312796208530802</v>
      </c>
      <c r="AO24" s="42">
        <v>0.94749262536873158</v>
      </c>
      <c r="AQ24" s="42">
        <v>0.62014787430683915</v>
      </c>
      <c r="AR24" s="42">
        <v>0.61373390557939911</v>
      </c>
      <c r="AS24" s="42">
        <v>0.73707664884135471</v>
      </c>
      <c r="AT24" s="42">
        <v>0.85610859728506783</v>
      </c>
      <c r="AU24" s="42">
        <v>0.89699570815450647</v>
      </c>
      <c r="AV24" s="42">
        <v>0.8730255164034022</v>
      </c>
      <c r="AW24" s="42">
        <v>0.86887254901960786</v>
      </c>
      <c r="AX24" s="42">
        <v>0.88659793814432986</v>
      </c>
      <c r="AY24" s="42">
        <v>0.94138543516873885</v>
      </c>
      <c r="AZ24" s="42">
        <f t="shared" si="3"/>
        <v>0.94749262536873158</v>
      </c>
    </row>
    <row r="25" spans="1:53" s="2" customFormat="1" ht="16.05" customHeight="1" x14ac:dyDescent="0.3">
      <c r="A25" s="8"/>
      <c r="C25" s="72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72"/>
      <c r="AB25" s="72"/>
      <c r="AC25" s="72"/>
      <c r="AP25" s="35"/>
      <c r="AQ25" s="34"/>
      <c r="AR25" s="34"/>
      <c r="AS25" s="34"/>
      <c r="AT25" s="34"/>
      <c r="AU25" s="34"/>
      <c r="AV25" s="34"/>
      <c r="AW25" s="34"/>
      <c r="AX25" s="34"/>
      <c r="AY25" s="34"/>
      <c r="AZ25" s="34"/>
    </row>
    <row r="26" spans="1:53" s="5" customFormat="1" ht="16.05" customHeight="1" thickBot="1" x14ac:dyDescent="0.35">
      <c r="C26" s="70" t="s">
        <v>186</v>
      </c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12"/>
      <c r="AQ26" s="70"/>
      <c r="AR26" s="70"/>
      <c r="AS26" s="70"/>
      <c r="AT26" s="70"/>
      <c r="AU26" s="70"/>
      <c r="AV26" s="70"/>
      <c r="AW26" s="70"/>
      <c r="AX26" s="70"/>
      <c r="AY26" s="70"/>
      <c r="AZ26" s="70"/>
    </row>
    <row r="27" spans="1:53" s="2" customFormat="1" ht="16.05" customHeight="1" x14ac:dyDescent="0.3">
      <c r="A27" s="10"/>
      <c r="C27" s="29" t="s">
        <v>50</v>
      </c>
      <c r="D27" s="51">
        <v>0.16900000000000001</v>
      </c>
      <c r="E27" s="51">
        <v>7.8E-2</v>
      </c>
      <c r="F27" s="51">
        <v>5.0999999999999997E-2</v>
      </c>
      <c r="G27" s="51">
        <v>3.7999999999999999E-2</v>
      </c>
      <c r="H27" s="51">
        <v>1E-3</v>
      </c>
      <c r="I27" s="51">
        <v>4.7E-2</v>
      </c>
      <c r="J27" s="51">
        <v>7.3999999999999996E-2</v>
      </c>
      <c r="K27" s="51">
        <v>6.0999999999999999E-2</v>
      </c>
      <c r="L27" s="51">
        <v>4.7E-2</v>
      </c>
      <c r="M27" s="51">
        <v>2.5999999999999999E-2</v>
      </c>
      <c r="N27" s="51">
        <v>8.9999999999999993E-3</v>
      </c>
      <c r="O27" s="51">
        <v>3.7999999999999999E-2</v>
      </c>
      <c r="P27" s="51">
        <v>8.7999999999999995E-2</v>
      </c>
      <c r="Q27" s="51">
        <v>3.0000000000000001E-3</v>
      </c>
      <c r="R27" s="51">
        <v>9.0999999999999998E-2</v>
      </c>
      <c r="S27" s="51">
        <v>0.121</v>
      </c>
      <c r="T27" s="51">
        <v>8.3000000000000004E-2</v>
      </c>
      <c r="U27" s="51">
        <v>0.20599999999999999</v>
      </c>
      <c r="V27" s="51">
        <v>7.3999999999999996E-2</v>
      </c>
      <c r="W27" s="51">
        <v>6.0999999999999999E-2</v>
      </c>
      <c r="X27" s="51">
        <v>0.10464954975499263</v>
      </c>
      <c r="Y27" s="51">
        <v>0.10131134540333608</v>
      </c>
      <c r="Z27" s="51">
        <v>0.13533563079842881</v>
      </c>
      <c r="AA27" s="51">
        <v>0.11289348405413646</v>
      </c>
      <c r="AB27" s="51">
        <v>6.8489199401602807E-2</v>
      </c>
      <c r="AC27" s="51">
        <v>8.1416145193121459E-2</v>
      </c>
      <c r="AD27" s="51">
        <v>8.0960575649131172E-2</v>
      </c>
      <c r="AE27" s="51">
        <v>7.6627421305241139E-2</v>
      </c>
      <c r="AF27" s="51">
        <v>0.10018327200129473</v>
      </c>
      <c r="AG27" s="51">
        <v>0.121649884566704</v>
      </c>
      <c r="AH27" s="51">
        <v>0.13926905154900759</v>
      </c>
      <c r="AI27" s="51">
        <v>0.17426965136272377</v>
      </c>
      <c r="AJ27" s="51">
        <v>0.1706452074485123</v>
      </c>
      <c r="AK27" s="51">
        <v>0.17991932968064006</v>
      </c>
      <c r="AL27" s="51">
        <v>0.1803967919434033</v>
      </c>
      <c r="AM27" s="51">
        <v>0.19758460823930846</v>
      </c>
      <c r="AN27" s="51">
        <v>0.14350609223455701</v>
      </c>
      <c r="AO27" s="51">
        <f>'DRE Gerencial | Consolidado'!AO6/'DRE Gerencial | Consolidado'!AK6-1</f>
        <v>9.2548424936474527E-2</v>
      </c>
      <c r="AP27" s="23"/>
      <c r="AQ27" s="51">
        <v>8.1000000000000003E-2</v>
      </c>
      <c r="AR27" s="51">
        <v>4.5999999999999999E-2</v>
      </c>
      <c r="AS27" s="51">
        <v>2.9000000000000001E-2</v>
      </c>
      <c r="AT27" s="51">
        <v>7.6021204030267464E-2</v>
      </c>
      <c r="AU27" s="51">
        <v>0.10322614278350994</v>
      </c>
      <c r="AV27" s="51">
        <v>9.9732841952185014E-2</v>
      </c>
      <c r="AW27" s="51">
        <v>8.4935921634072598E-2</v>
      </c>
      <c r="AX27" s="51">
        <v>0.13735011447244294</v>
      </c>
      <c r="AY27" s="51">
        <v>0.18260822597827264</v>
      </c>
      <c r="AZ27" s="51">
        <v>0.1168470285174068</v>
      </c>
    </row>
    <row r="28" spans="1:53" s="2" customFormat="1" ht="16.05" customHeight="1" x14ac:dyDescent="0.3">
      <c r="A28" s="5"/>
      <c r="C28" s="29" t="s">
        <v>51</v>
      </c>
      <c r="D28" s="51">
        <v>7.3999999999999996E-2</v>
      </c>
      <c r="E28" s="51">
        <v>-1.2E-2</v>
      </c>
      <c r="F28" s="51">
        <v>-2.9000000000000001E-2</v>
      </c>
      <c r="G28" s="51">
        <v>-4.2000000000000003E-2</v>
      </c>
      <c r="H28" s="51">
        <v>-8.5999999999999993E-2</v>
      </c>
      <c r="I28" s="51">
        <v>-4.5999999999999999E-2</v>
      </c>
      <c r="J28" s="51">
        <v>-2.3E-2</v>
      </c>
      <c r="K28" s="51">
        <v>-8.9999999999999993E-3</v>
      </c>
      <c r="L28" s="51">
        <v>-6.0000000000000001E-3</v>
      </c>
      <c r="M28" s="51">
        <v>-1.0999999999999999E-2</v>
      </c>
      <c r="N28" s="51">
        <v>-7.0000000000000001E-3</v>
      </c>
      <c r="O28" s="51">
        <v>2.5999999999999999E-2</v>
      </c>
      <c r="P28" s="51">
        <v>0.109</v>
      </c>
      <c r="Q28" s="51">
        <v>5.2999999999999999E-2</v>
      </c>
      <c r="R28" s="51">
        <v>0.11</v>
      </c>
      <c r="S28" s="51">
        <v>0.13957965691487839</v>
      </c>
      <c r="T28" s="51">
        <v>9.6208968300545816E-2</v>
      </c>
      <c r="U28" s="51">
        <v>0.19697558879642263</v>
      </c>
      <c r="V28" s="51">
        <v>7.0649606936328491E-2</v>
      </c>
      <c r="W28" s="51">
        <v>4.2535291068648062E-2</v>
      </c>
      <c r="X28" s="51">
        <v>6.4946499357085408E-2</v>
      </c>
      <c r="Y28" s="51">
        <v>5.7784653988857571E-2</v>
      </c>
      <c r="Z28" s="51">
        <v>8.9939372215454449E-2</v>
      </c>
      <c r="AA28" s="51">
        <v>7.8783821968434919E-2</v>
      </c>
      <c r="AB28" s="51">
        <v>4.3708562848165489E-2</v>
      </c>
      <c r="AC28" s="51">
        <v>5.5953280282333928E-2</v>
      </c>
      <c r="AD28" s="51">
        <v>5.9419999306330462E-2</v>
      </c>
      <c r="AE28" s="51">
        <v>5.6234107246649012E-2</v>
      </c>
      <c r="AF28" s="51">
        <v>9.6106199336749132E-2</v>
      </c>
      <c r="AG28" s="51">
        <v>0.11409475367386968</v>
      </c>
      <c r="AH28" s="51">
        <v>0.13630539651548546</v>
      </c>
      <c r="AI28" s="51">
        <v>0.17120941415782021</v>
      </c>
      <c r="AJ28" s="51">
        <v>0.16966845717276469</v>
      </c>
      <c r="AK28" s="51">
        <v>0.18132766176544135</v>
      </c>
      <c r="AL28" s="51">
        <v>0.17628312448712324</v>
      </c>
      <c r="AM28" s="51">
        <v>0.18617366482088649</v>
      </c>
      <c r="AN28" s="51">
        <v>0.13046995804483874</v>
      </c>
      <c r="AO28" s="51">
        <v>8.0258811118649298E-2</v>
      </c>
      <c r="AP28" s="23"/>
      <c r="AQ28" s="51">
        <v>-4.0000000000000001E-3</v>
      </c>
      <c r="AR28" s="51">
        <v>-4.1000000000000002E-2</v>
      </c>
      <c r="AS28" s="51">
        <v>1E-3</v>
      </c>
      <c r="AT28" s="51">
        <v>0.10697939011703439</v>
      </c>
      <c r="AU28" s="51">
        <v>9.9198401231630484E-2</v>
      </c>
      <c r="AV28" s="51">
        <v>7.2963439976789113E-2</v>
      </c>
      <c r="AW28" s="51">
        <v>5.4021410488545474E-2</v>
      </c>
      <c r="AX28" s="51">
        <v>0.1407044766712704</v>
      </c>
      <c r="AY28" s="51">
        <v>0.17865386732417265</v>
      </c>
      <c r="AZ28" s="51">
        <v>0.10419195478420229</v>
      </c>
    </row>
    <row r="29" spans="1:53" s="2" customFormat="1" ht="16.05" customHeight="1" x14ac:dyDescent="0.3">
      <c r="A29" s="10"/>
      <c r="C29" s="29" t="s">
        <v>52</v>
      </c>
      <c r="D29" s="51">
        <v>5.5E-2</v>
      </c>
      <c r="E29" s="51">
        <v>-2.9000000000000001E-2</v>
      </c>
      <c r="F29" s="51">
        <v>-5.1999999999999998E-2</v>
      </c>
      <c r="G29" s="51">
        <v>-7.0999999999999994E-2</v>
      </c>
      <c r="H29" s="51">
        <v>-0.11799999999999999</v>
      </c>
      <c r="I29" s="51">
        <v>-7.8E-2</v>
      </c>
      <c r="J29" s="51">
        <v>-5.1999999999999998E-2</v>
      </c>
      <c r="K29" s="51">
        <v>-3.6999999999999998E-2</v>
      </c>
      <c r="L29" s="51">
        <v>-3.4000000000000002E-2</v>
      </c>
      <c r="M29" s="51">
        <v>-3.5999999999999997E-2</v>
      </c>
      <c r="N29" s="51">
        <v>-2.9000000000000001E-2</v>
      </c>
      <c r="O29" s="51">
        <v>8.9999999999999993E-3</v>
      </c>
      <c r="P29" s="51">
        <v>8.4000000000000005E-2</v>
      </c>
      <c r="Q29" s="51">
        <v>3.4000000000000002E-2</v>
      </c>
      <c r="R29" s="51">
        <v>9.8000000000000004E-2</v>
      </c>
      <c r="S29" s="51">
        <v>0.12341650396706183</v>
      </c>
      <c r="T29" s="51">
        <v>8.6864729392271745E-2</v>
      </c>
      <c r="U29" s="51">
        <v>0.18911800683674729</v>
      </c>
      <c r="V29" s="51">
        <v>6.5500943419111834E-2</v>
      </c>
      <c r="W29" s="51">
        <v>4.0560963002208572E-2</v>
      </c>
      <c r="X29" s="51">
        <v>6.2789755979940631E-2</v>
      </c>
      <c r="Y29" s="51">
        <v>5.706412565167418E-2</v>
      </c>
      <c r="Z29" s="51">
        <v>8.7536703872668653E-2</v>
      </c>
      <c r="AA29" s="51">
        <v>7.3848085823756238E-2</v>
      </c>
      <c r="AB29" s="51">
        <v>3.7801853564563226E-2</v>
      </c>
      <c r="AC29" s="51">
        <v>4.9762789121893247E-2</v>
      </c>
      <c r="AD29" s="51">
        <v>5.081623302055216E-2</v>
      </c>
      <c r="AE29" s="51">
        <v>4.6164710637444317E-2</v>
      </c>
      <c r="AF29" s="51">
        <v>8.2518210188021524E-2</v>
      </c>
      <c r="AG29" s="51">
        <v>0.10264945924447888</v>
      </c>
      <c r="AH29" s="51">
        <v>0.12676913768659936</v>
      </c>
      <c r="AI29" s="51">
        <v>0.16399607951916995</v>
      </c>
      <c r="AJ29" s="51">
        <v>0.1632503563879919</v>
      </c>
      <c r="AK29" s="51">
        <v>0.17507677366006513</v>
      </c>
      <c r="AL29" s="51">
        <v>0.17127761241325623</v>
      </c>
      <c r="AM29" s="51">
        <v>0.18300677338315152</v>
      </c>
      <c r="AN29" s="51">
        <v>0.12832751714938628</v>
      </c>
      <c r="AO29" s="51">
        <v>7.7829804447017814E-2</v>
      </c>
      <c r="AQ29" s="51">
        <v>-2.7E-2</v>
      </c>
      <c r="AR29" s="51">
        <v>-7.0999999999999994E-2</v>
      </c>
      <c r="AS29" s="51">
        <v>-2.1999999999999999E-2</v>
      </c>
      <c r="AT29" s="51">
        <v>8.7655700818909388E-2</v>
      </c>
      <c r="AU29" s="51">
        <v>9.2531043777685396E-2</v>
      </c>
      <c r="AV29" s="51">
        <v>7.0401047306707598E-2</v>
      </c>
      <c r="AW29" s="51">
        <v>4.6253903497880611E-2</v>
      </c>
      <c r="AX29" s="51">
        <v>0.13151638716130609</v>
      </c>
      <c r="AY29" s="51">
        <v>0.17357822273026802</v>
      </c>
      <c r="AZ29" s="51">
        <v>0.10189191715685597</v>
      </c>
    </row>
    <row r="30" spans="1:53" s="2" customFormat="1" ht="16.05" customHeight="1" x14ac:dyDescent="0.3">
      <c r="A30" s="1"/>
      <c r="C30" s="29" t="s">
        <v>53</v>
      </c>
      <c r="D30" s="44">
        <v>52.9</v>
      </c>
      <c r="E30" s="44">
        <v>52.44</v>
      </c>
      <c r="F30" s="44">
        <v>54.25</v>
      </c>
      <c r="G30" s="44">
        <v>53.05</v>
      </c>
      <c r="H30" s="44">
        <v>51.72</v>
      </c>
      <c r="I30" s="44">
        <v>53.34</v>
      </c>
      <c r="J30" s="44">
        <v>54.75</v>
      </c>
      <c r="K30" s="44">
        <v>54.78</v>
      </c>
      <c r="L30" s="44">
        <v>55.02</v>
      </c>
      <c r="M30" s="44">
        <v>55.8</v>
      </c>
      <c r="N30" s="44">
        <v>56.61</v>
      </c>
      <c r="O30" s="44">
        <v>57.39</v>
      </c>
      <c r="P30" s="44">
        <v>59.7</v>
      </c>
      <c r="Q30" s="44">
        <v>69.52</v>
      </c>
      <c r="R30" s="44">
        <v>70.28</v>
      </c>
      <c r="S30" s="44">
        <v>69.69</v>
      </c>
      <c r="T30" s="44">
        <v>73.28</v>
      </c>
      <c r="U30" s="44">
        <v>75.83</v>
      </c>
      <c r="V30" s="44">
        <v>74.55</v>
      </c>
      <c r="W30" s="44">
        <v>73.599999999999994</v>
      </c>
      <c r="X30" s="44">
        <v>70.776277048263168</v>
      </c>
      <c r="Y30" s="44">
        <v>73.574690302101402</v>
      </c>
      <c r="Z30" s="44">
        <v>75.371697105714034</v>
      </c>
      <c r="AA30" s="44">
        <v>75.26456705423773</v>
      </c>
      <c r="AB30" s="44">
        <v>76.658435772880125</v>
      </c>
      <c r="AC30" s="44">
        <v>78.370045488268673</v>
      </c>
      <c r="AD30" s="44">
        <v>81.066452088525509</v>
      </c>
      <c r="AE30" s="44">
        <v>80.463445120040788</v>
      </c>
      <c r="AF30" s="44">
        <v>81.568687674891905</v>
      </c>
      <c r="AG30" s="44">
        <v>83.772413427186038</v>
      </c>
      <c r="AH30" s="44">
        <v>85.89173591894459</v>
      </c>
      <c r="AI30" s="44">
        <v>86.599688109166948</v>
      </c>
      <c r="AJ30" s="44">
        <v>89.19179712594827</v>
      </c>
      <c r="AK30" s="44">
        <v>91.044553107017123</v>
      </c>
      <c r="AL30" s="44">
        <v>94.388704916572635</v>
      </c>
      <c r="AM30" s="44">
        <v>95.656714986788216</v>
      </c>
      <c r="AN30" s="44">
        <v>96.158229996820637</v>
      </c>
      <c r="AO30" s="44">
        <v>95.402929065516219</v>
      </c>
      <c r="AQ30" s="44">
        <v>53.16</v>
      </c>
      <c r="AR30" s="44">
        <v>53.67</v>
      </c>
      <c r="AS30" s="44">
        <v>56.22</v>
      </c>
      <c r="AT30" s="44">
        <v>67.09</v>
      </c>
      <c r="AU30" s="44">
        <v>74.319999999999993</v>
      </c>
      <c r="AV30" s="44">
        <v>75.786690402079415</v>
      </c>
      <c r="AW30" s="44">
        <v>79.159734795255744</v>
      </c>
      <c r="AX30" s="44">
        <v>84.522356663645269</v>
      </c>
      <c r="AY30" s="44">
        <v>92.656462196117346</v>
      </c>
      <c r="AZ30" s="44">
        <v>95.770195663024296</v>
      </c>
      <c r="BA30" s="103"/>
    </row>
    <row r="31" spans="1:53" s="2" customFormat="1" ht="16.05" customHeight="1" x14ac:dyDescent="0.3">
      <c r="A31" s="1"/>
      <c r="B31" s="1"/>
      <c r="C31" s="29" t="s">
        <v>54</v>
      </c>
      <c r="D31" s="43">
        <v>0.44595458197059606</v>
      </c>
      <c r="E31" s="43">
        <v>0.45419564632466902</v>
      </c>
      <c r="F31" s="43">
        <v>0.44966063363474718</v>
      </c>
      <c r="G31" s="43">
        <v>0.44205151832423345</v>
      </c>
      <c r="H31" s="43">
        <v>0.43933331502213741</v>
      </c>
      <c r="I31" s="43">
        <v>0.43964000246717849</v>
      </c>
      <c r="J31" s="43">
        <v>0.43274086438776244</v>
      </c>
      <c r="K31" s="43">
        <v>0.43085127375464044</v>
      </c>
      <c r="L31" s="43">
        <v>0.42891228176671231</v>
      </c>
      <c r="M31" s="43">
        <v>0.43127839327401996</v>
      </c>
      <c r="N31" s="43">
        <v>0.44153077063720825</v>
      </c>
      <c r="O31" s="43">
        <v>0.43945588883196451</v>
      </c>
      <c r="P31" s="43">
        <v>0.43427187041039728</v>
      </c>
      <c r="Q31" s="43">
        <v>0.41980844116974014</v>
      </c>
      <c r="R31" s="43">
        <v>0.42399999999999999</v>
      </c>
      <c r="S31" s="43">
        <v>0.42276000000000002</v>
      </c>
      <c r="T31" s="43">
        <v>0.42092000000000002</v>
      </c>
      <c r="U31" s="43">
        <v>0.42130000000000001</v>
      </c>
      <c r="V31" s="43">
        <v>0.42934273794154731</v>
      </c>
      <c r="W31" s="43">
        <v>0.42236244760189862</v>
      </c>
      <c r="X31" s="43">
        <v>0.39226266556905837</v>
      </c>
      <c r="Y31" s="43">
        <v>0.40266423489920777</v>
      </c>
      <c r="Z31" s="43">
        <v>0.40326679417503319</v>
      </c>
      <c r="AA31" s="43">
        <v>0.39190208415868621</v>
      </c>
      <c r="AB31" s="43">
        <v>0.39322821839967809</v>
      </c>
      <c r="AC31" s="43">
        <v>0.39184786812386108</v>
      </c>
      <c r="AD31" s="43">
        <v>0.39446828938620676</v>
      </c>
      <c r="AE31" s="43">
        <v>0.39092511301782812</v>
      </c>
      <c r="AF31" s="43">
        <v>0.39253355817785635</v>
      </c>
      <c r="AG31" s="43">
        <v>0.40162219064123722</v>
      </c>
      <c r="AH31" s="43">
        <v>0.41441412611108824</v>
      </c>
      <c r="AI31" s="43">
        <v>0.41105355676280853</v>
      </c>
      <c r="AJ31" s="43">
        <v>0.41542153494348577</v>
      </c>
      <c r="AK31" s="43">
        <v>0.42084786722617556</v>
      </c>
      <c r="AL31" s="43">
        <v>0.43078645223147555</v>
      </c>
      <c r="AM31" s="43">
        <v>0.42891007173080914</v>
      </c>
      <c r="AN31" s="43">
        <v>0.43151342463486719</v>
      </c>
      <c r="AO31" s="43">
        <v>0.42203179535413027</v>
      </c>
      <c r="AP31" s="38"/>
      <c r="AQ31" s="43">
        <v>0.44794651919471534</v>
      </c>
      <c r="AR31" s="43">
        <v>0.43560881828476822</v>
      </c>
      <c r="AS31" s="43">
        <v>0.43544535622523078</v>
      </c>
      <c r="AT31" s="43">
        <v>0.42526665724597251</v>
      </c>
      <c r="AU31" s="43">
        <v>0.42399999999999999</v>
      </c>
      <c r="AV31" s="43">
        <v>0.39758457121257851</v>
      </c>
      <c r="AW31" s="43">
        <v>0.39261150569928599</v>
      </c>
      <c r="AX31" s="43">
        <v>0.40447935246738603</v>
      </c>
      <c r="AY31" s="43">
        <v>0.42435117084595547</v>
      </c>
      <c r="AZ31" s="43">
        <f>SUM('KPIs Operacionais'!AN31*'DRE Contabil | Consolidado'!$AN$6,'DRE Contabil | Consolidado'!$AO$6*'KPIs Operacionais'!AO31)/SUM('DRE Contabil | Consolidado'!$AN$6:$AO$6)</f>
        <v>0.42666093867009491</v>
      </c>
    </row>
    <row r="32" spans="1:53" s="2" customFormat="1" ht="16.05" customHeight="1" x14ac:dyDescent="0.3">
      <c r="A32" s="1"/>
      <c r="B32" s="1"/>
      <c r="C32" s="29" t="s">
        <v>55</v>
      </c>
      <c r="D32" s="43">
        <v>8.2968330141693941E-2</v>
      </c>
      <c r="E32" s="43">
        <v>8.2178464653129682E-2</v>
      </c>
      <c r="F32" s="43">
        <v>8.3799012826794889E-2</v>
      </c>
      <c r="G32" s="43">
        <v>8.3631881138542793E-2</v>
      </c>
      <c r="H32" s="43">
        <v>8.7612990764341911E-2</v>
      </c>
      <c r="I32" s="43">
        <v>8.894018315142653E-2</v>
      </c>
      <c r="J32" s="43">
        <v>8.7666924824247636E-2</v>
      </c>
      <c r="K32" s="43">
        <v>8.8481699851765766E-2</v>
      </c>
      <c r="L32" s="43">
        <v>9.1837382695688585E-2</v>
      </c>
      <c r="M32" s="43">
        <v>9.1538902270095673E-2</v>
      </c>
      <c r="N32" s="43">
        <v>9.0526583853344098E-2</v>
      </c>
      <c r="O32" s="43">
        <v>9.0100535995159756E-2</v>
      </c>
      <c r="P32" s="43">
        <v>9.371798725268933E-2</v>
      </c>
      <c r="Q32" s="43">
        <v>9.3020363295242228E-2</v>
      </c>
      <c r="R32" s="43">
        <v>9.1999999999999998E-2</v>
      </c>
      <c r="S32" s="43">
        <v>8.8800000000000004E-2</v>
      </c>
      <c r="T32" s="43">
        <v>8.9959999999999998E-2</v>
      </c>
      <c r="U32" s="43">
        <v>9.6199999999999994E-2</v>
      </c>
      <c r="V32" s="43">
        <v>9.6683130497093095E-2</v>
      </c>
      <c r="W32" s="43">
        <v>9.8750214501602041E-2</v>
      </c>
      <c r="X32" s="43">
        <v>0.10315630579453233</v>
      </c>
      <c r="Y32" s="43">
        <v>0.11109116654130063</v>
      </c>
      <c r="Z32" s="43">
        <v>0.11257864286893898</v>
      </c>
      <c r="AA32" s="43">
        <v>0.11185980298555834</v>
      </c>
      <c r="AB32" s="43">
        <v>0.1126630917491219</v>
      </c>
      <c r="AC32" s="43">
        <v>0.11697319236946939</v>
      </c>
      <c r="AD32" s="43">
        <v>0.11713947079315067</v>
      </c>
      <c r="AE32" s="43">
        <v>0.11410059617224504</v>
      </c>
      <c r="AF32" s="43">
        <v>0.1151920217300295</v>
      </c>
      <c r="AG32" s="43">
        <v>0.11858948035693015</v>
      </c>
      <c r="AH32" s="43">
        <v>0.11489003701243788</v>
      </c>
      <c r="AI32" s="43">
        <v>0.11409986542985193</v>
      </c>
      <c r="AJ32" s="43">
        <v>0.11905812333091363</v>
      </c>
      <c r="AK32" s="43">
        <v>0.11944595166573177</v>
      </c>
      <c r="AL32" s="43">
        <v>0.12111218189368389</v>
      </c>
      <c r="AM32" s="43">
        <v>0.12194962786540692</v>
      </c>
      <c r="AN32" s="43">
        <v>0.12749535117972319</v>
      </c>
      <c r="AO32" s="43">
        <v>0.12557680555485121</v>
      </c>
      <c r="AP32" s="38"/>
      <c r="AQ32" s="43">
        <v>8.3147257614799672E-2</v>
      </c>
      <c r="AR32" s="43">
        <v>8.8196506424974383E-2</v>
      </c>
      <c r="AS32" s="43">
        <v>9.0980956919065395E-2</v>
      </c>
      <c r="AT32" s="43">
        <v>9.1712932022007213E-2</v>
      </c>
      <c r="AU32" s="43">
        <v>9.5000000000000001E-2</v>
      </c>
      <c r="AV32" s="43">
        <v>0.10979341149867737</v>
      </c>
      <c r="AW32" s="43">
        <v>0.11526737027678111</v>
      </c>
      <c r="AX32" s="43">
        <v>0.11541422296098217</v>
      </c>
      <c r="AY32" s="43">
        <v>0.12026004504354569</v>
      </c>
      <c r="AZ32" s="43">
        <f>SUM('KPIs Operacionais'!AN32*'DRE Contabil | Consolidado'!$AN$6,'DRE Contabil | Consolidado'!$AO$6*'KPIs Operacionais'!AO32)/SUM('DRE Contabil | Consolidado'!$AN$6:$AO$6)</f>
        <v>0.12651348240571617</v>
      </c>
    </row>
    <row r="33" spans="1:52" s="2" customFormat="1" ht="16.05" customHeight="1" x14ac:dyDescent="0.3">
      <c r="A33" s="1"/>
      <c r="B33" s="1"/>
      <c r="C33" s="29" t="s">
        <v>56</v>
      </c>
      <c r="D33" s="43">
        <v>0.24994026307160502</v>
      </c>
      <c r="E33" s="43">
        <v>0.24149467950400622</v>
      </c>
      <c r="F33" s="43">
        <v>0.25030043794475026</v>
      </c>
      <c r="G33" s="43">
        <v>0.25842179813716198</v>
      </c>
      <c r="H33" s="43">
        <v>0.25268643282711711</v>
      </c>
      <c r="I33" s="43">
        <v>0.24137384221976216</v>
      </c>
      <c r="J33" s="43">
        <v>0.25730212835015542</v>
      </c>
      <c r="K33" s="43">
        <v>0.26007428039478969</v>
      </c>
      <c r="L33" s="43">
        <v>0.25595422253571304</v>
      </c>
      <c r="M33" s="43">
        <v>0.24630851777422116</v>
      </c>
      <c r="N33" s="43">
        <v>0.24260081008806422</v>
      </c>
      <c r="O33" s="43">
        <v>0.2509369749285883</v>
      </c>
      <c r="P33" s="43">
        <v>0.2335526362123056</v>
      </c>
      <c r="Q33" s="43">
        <v>0.23554132236616204</v>
      </c>
      <c r="R33" s="43">
        <v>0.25</v>
      </c>
      <c r="S33" s="43">
        <v>0.25375999999999999</v>
      </c>
      <c r="T33" s="43">
        <v>0.22825999999999999</v>
      </c>
      <c r="U33" s="43">
        <v>0.22600000000000001</v>
      </c>
      <c r="V33" s="43">
        <v>0.24131693803680862</v>
      </c>
      <c r="W33" s="43">
        <v>0.24261594524018648</v>
      </c>
      <c r="X33" s="43">
        <v>0.24269821286499674</v>
      </c>
      <c r="Y33" s="43">
        <v>0.24520609362898615</v>
      </c>
      <c r="Z33" s="43">
        <v>0.25693469635473948</v>
      </c>
      <c r="AA33" s="43">
        <v>0.26775200869006066</v>
      </c>
      <c r="AB33" s="43">
        <v>0.27110771125699912</v>
      </c>
      <c r="AC33" s="43">
        <v>0.2592423366885353</v>
      </c>
      <c r="AD33" s="43">
        <v>0.26686103262062477</v>
      </c>
      <c r="AE33" s="43">
        <v>0.27572569117733303</v>
      </c>
      <c r="AF33" s="43">
        <v>0.2703554991001178</v>
      </c>
      <c r="AG33" s="43">
        <v>0.25309692344239515</v>
      </c>
      <c r="AH33" s="43">
        <v>0.25105647421365773</v>
      </c>
      <c r="AI33" s="43">
        <v>0.25906729479741125</v>
      </c>
      <c r="AJ33" s="43">
        <v>0.24739294188208683</v>
      </c>
      <c r="AK33" s="43">
        <v>0.23844199569881785</v>
      </c>
      <c r="AL33" s="43">
        <v>0.23631739271885033</v>
      </c>
      <c r="AM33" s="43">
        <v>0.24947060970281756</v>
      </c>
      <c r="AN33" s="43">
        <v>0.23348836414656288</v>
      </c>
      <c r="AO33" s="43">
        <v>0.2399503114330282</v>
      </c>
      <c r="AP33" s="38"/>
      <c r="AQ33" s="43">
        <v>0.25005533305186622</v>
      </c>
      <c r="AR33" s="43">
        <v>0.25301799719631596</v>
      </c>
      <c r="AS33" s="43">
        <v>0.24884418183455745</v>
      </c>
      <c r="AT33" s="43">
        <v>0.24375466537899504</v>
      </c>
      <c r="AU33" s="43">
        <v>0.23499999999999999</v>
      </c>
      <c r="AV33" s="43">
        <v>0.25342920743806852</v>
      </c>
      <c r="AW33" s="43">
        <v>0.26821158534673289</v>
      </c>
      <c r="AX33" s="43">
        <v>0.2579315270491242</v>
      </c>
      <c r="AY33" s="43">
        <v>0.24287396134280825</v>
      </c>
      <c r="AZ33" s="43">
        <f>SUM('KPIs Operacionais'!AN33*'DRE Contabil | Consolidado'!$AN$6,'DRE Contabil | Consolidado'!$AO$6*'KPIs Operacionais'!AO33)/SUM('DRE Contabil | Consolidado'!$AN$6:$AO$6)</f>
        <v>0.236795444352322</v>
      </c>
    </row>
    <row r="34" spans="1:52" s="2" customFormat="1" ht="16.05" customHeight="1" x14ac:dyDescent="0.3">
      <c r="A34" s="1"/>
      <c r="B34" s="1"/>
      <c r="C34" s="29" t="s">
        <v>57</v>
      </c>
      <c r="D34" s="43">
        <v>0.21663400708388586</v>
      </c>
      <c r="E34" s="43">
        <v>0.21904470918607996</v>
      </c>
      <c r="F34" s="43">
        <v>0.21349250182109558</v>
      </c>
      <c r="G34" s="43">
        <v>0.21361627302056879</v>
      </c>
      <c r="H34" s="43">
        <v>0.21770121272573625</v>
      </c>
      <c r="I34" s="43">
        <v>0.22736726461891213</v>
      </c>
      <c r="J34" s="43">
        <v>0.22006987312930698</v>
      </c>
      <c r="K34" s="43">
        <v>0.21787006105504531</v>
      </c>
      <c r="L34" s="43">
        <v>0.2208423205695402</v>
      </c>
      <c r="M34" s="43">
        <v>0.22828921240672678</v>
      </c>
      <c r="N34" s="43">
        <v>0.22155927383981078</v>
      </c>
      <c r="O34" s="43">
        <v>0.21598743339600057</v>
      </c>
      <c r="P34" s="43">
        <v>0.23481342319078277</v>
      </c>
      <c r="Q34" s="43">
        <v>0.24631512932933025</v>
      </c>
      <c r="R34" s="43">
        <v>0.22700000000000001</v>
      </c>
      <c r="S34" s="43">
        <v>0.22278999999999999</v>
      </c>
      <c r="T34" s="43">
        <v>0.23063</v>
      </c>
      <c r="U34" s="43">
        <v>0.22339999999999999</v>
      </c>
      <c r="V34" s="43">
        <v>0.21511680308394807</v>
      </c>
      <c r="W34" s="43">
        <v>0.22192495857643091</v>
      </c>
      <c r="X34" s="43">
        <v>0.2311416151110734</v>
      </c>
      <c r="Y34" s="43">
        <v>0.23226274651683826</v>
      </c>
      <c r="Z34" s="43">
        <v>0.22109412103815881</v>
      </c>
      <c r="AA34" s="43">
        <v>0.2234682936854433</v>
      </c>
      <c r="AB34" s="43">
        <v>0.21952343388307996</v>
      </c>
      <c r="AC34" s="43">
        <v>0.22832702748683872</v>
      </c>
      <c r="AD34" s="43">
        <v>0.21929105671136781</v>
      </c>
      <c r="AE34" s="43">
        <v>0.21584103760224788</v>
      </c>
      <c r="AF34" s="43">
        <v>0.21871197917675733</v>
      </c>
      <c r="AG34" s="43">
        <v>0.22405283368254286</v>
      </c>
      <c r="AH34" s="43">
        <v>0.21794904310079866</v>
      </c>
      <c r="AI34" s="43">
        <v>0.21321963200515892</v>
      </c>
      <c r="AJ34" s="43">
        <v>0.2141155406351275</v>
      </c>
      <c r="AK34" s="43">
        <v>0.2172092684128937</v>
      </c>
      <c r="AL34" s="43">
        <v>0.20726369415330248</v>
      </c>
      <c r="AM34" s="43">
        <v>0.19557832508953502</v>
      </c>
      <c r="AN34" s="43">
        <v>0.20328589603939218</v>
      </c>
      <c r="AO34" s="43">
        <v>0.20820602520427114</v>
      </c>
      <c r="AP34" s="38"/>
      <c r="AQ34" s="43">
        <v>0.21566336765012972</v>
      </c>
      <c r="AR34" s="43">
        <v>0.2208122927800486</v>
      </c>
      <c r="AS34" s="43">
        <v>0.22162753707906141</v>
      </c>
      <c r="AT34" s="43">
        <v>0.23227040670711044</v>
      </c>
      <c r="AU34" s="43">
        <v>0.223</v>
      </c>
      <c r="AV34" s="43">
        <v>0.22686852080576669</v>
      </c>
      <c r="AW34" s="43">
        <v>0.22073538829488129</v>
      </c>
      <c r="AX34" s="43">
        <v>0.21836005880603054</v>
      </c>
      <c r="AY34" s="43">
        <v>0.20833970384355252</v>
      </c>
      <c r="AZ34" s="43">
        <f>SUM('KPIs Operacionais'!AN34*'DRE Contabil | Consolidado'!$AN$6,'DRE Contabil | Consolidado'!$AO$6*'KPIs Operacionais'!AO34)/SUM('DRE Contabil | Consolidado'!$AN$6:$AO$6)</f>
        <v>0.20580390818799479</v>
      </c>
    </row>
    <row r="35" spans="1:52" s="2" customFormat="1" ht="16.05" customHeight="1" x14ac:dyDescent="0.3">
      <c r="A35" s="1"/>
      <c r="B35" s="1"/>
      <c r="C35" s="29" t="s">
        <v>58</v>
      </c>
      <c r="D35" s="43">
        <v>4.5028177322189731E-3</v>
      </c>
      <c r="E35" s="43">
        <v>3.0865003321151867E-3</v>
      </c>
      <c r="F35" s="43">
        <v>2.7474137726121034E-3</v>
      </c>
      <c r="G35" s="43">
        <v>2.2785293794928352E-3</v>
      </c>
      <c r="H35" s="43">
        <v>2.6660486606673462E-3</v>
      </c>
      <c r="I35" s="43">
        <v>2.6787075427206902E-3</v>
      </c>
      <c r="J35" s="43">
        <v>2.2202093085276105E-3</v>
      </c>
      <c r="K35" s="43">
        <v>2.7226849437587447E-3</v>
      </c>
      <c r="L35" s="43">
        <v>2.4537924323459535E-3</v>
      </c>
      <c r="M35" s="43">
        <v>2.5849742749363708E-3</v>
      </c>
      <c r="N35" s="43">
        <v>3.7825615815726367E-3</v>
      </c>
      <c r="O35" s="43">
        <v>3.5191668482868863E-3</v>
      </c>
      <c r="P35" s="43">
        <v>3.6440829338250358E-3</v>
      </c>
      <c r="Q35" s="43">
        <v>5.3147438395254156E-3</v>
      </c>
      <c r="R35" s="43">
        <v>7.0000000000000001E-3</v>
      </c>
      <c r="S35" s="43">
        <v>1.188E-2</v>
      </c>
      <c r="T35" s="43">
        <v>3.022E-2</v>
      </c>
      <c r="U35" s="43">
        <v>3.32E-2</v>
      </c>
      <c r="V35" s="43">
        <v>1.7540390440602953E-2</v>
      </c>
      <c r="W35" s="43">
        <v>1.4346434079881879E-2</v>
      </c>
      <c r="X35" s="43">
        <v>3.074120066033928E-2</v>
      </c>
      <c r="Y35" s="43">
        <v>8.7757584136672236E-3</v>
      </c>
      <c r="Z35" s="43">
        <v>6.1257455631295431E-3</v>
      </c>
      <c r="AA35" s="43">
        <v>5.0178104802513709E-3</v>
      </c>
      <c r="AB35" s="43">
        <v>3.4775447111208332E-3</v>
      </c>
      <c r="AC35" s="43">
        <v>3.6095753312954441E-3</v>
      </c>
      <c r="AD35" s="43">
        <v>2.2401504886499931E-3</v>
      </c>
      <c r="AE35" s="43">
        <v>3.4075620303460085E-3</v>
      </c>
      <c r="AF35" s="43">
        <v>3.2069418152391054E-3</v>
      </c>
      <c r="AG35" s="43">
        <v>2.6385718768944799E-3</v>
      </c>
      <c r="AH35" s="43">
        <v>1.6903195620175757E-3</v>
      </c>
      <c r="AI35" s="43">
        <v>2.5596510047693382E-3</v>
      </c>
      <c r="AJ35" s="43">
        <v>4.0118592083862176E-3</v>
      </c>
      <c r="AK35" s="43">
        <v>4.054916996381247E-3</v>
      </c>
      <c r="AL35" s="43">
        <v>4.5202790026877731E-3</v>
      </c>
      <c r="AM35" s="43">
        <v>4.091365611431314E-3</v>
      </c>
      <c r="AN35" s="43">
        <v>4.2169639994547037E-3</v>
      </c>
      <c r="AO35" s="43">
        <v>4.2350624537191807E-3</v>
      </c>
      <c r="AP35" s="38"/>
      <c r="AQ35" s="43">
        <v>3.1875224884890061E-3</v>
      </c>
      <c r="AR35" s="43">
        <v>2.3643853138927981E-3</v>
      </c>
      <c r="AS35" s="43">
        <v>3.1019679420851462E-3</v>
      </c>
      <c r="AT35" s="43">
        <v>6.9953386459147603E-3</v>
      </c>
      <c r="AU35" s="43">
        <v>2.4E-2</v>
      </c>
      <c r="AV35" s="43">
        <v>1.2324289044909034E-2</v>
      </c>
      <c r="AW35" s="43">
        <v>3.1741503823187549E-3</v>
      </c>
      <c r="AX35" s="43">
        <v>3.8148387164769989E-3</v>
      </c>
      <c r="AY35" s="43">
        <v>4.1751189241379773E-3</v>
      </c>
      <c r="AZ35" s="43">
        <f>SUM('KPIs Operacionais'!AN35*'DRE Contabil | Consolidado'!$AN$6,'DRE Contabil | Consolidado'!$AO$6*'KPIs Operacionais'!AO35)/SUM('DRE Contabil | Consolidado'!$AN$6:$AO$6)</f>
        <v>4.2262263838722079E-3</v>
      </c>
    </row>
    <row r="36" spans="1:52" s="2" customFormat="1" ht="16.05" customHeight="1" x14ac:dyDescent="0.3">
      <c r="A36" s="1"/>
      <c r="B36" s="1"/>
      <c r="C36" s="29" t="s">
        <v>59</v>
      </c>
      <c r="D36" s="45" t="s">
        <v>210</v>
      </c>
      <c r="E36" s="45" t="s">
        <v>210</v>
      </c>
      <c r="F36" s="45" t="s">
        <v>210</v>
      </c>
      <c r="G36" s="45" t="s">
        <v>210</v>
      </c>
      <c r="H36" s="45" t="s">
        <v>210</v>
      </c>
      <c r="I36" s="45" t="s">
        <v>210</v>
      </c>
      <c r="J36" s="45" t="s">
        <v>210</v>
      </c>
      <c r="K36" s="45" t="s">
        <v>210</v>
      </c>
      <c r="L36" s="43">
        <v>0.02</v>
      </c>
      <c r="M36" s="43">
        <v>2.1000000000000001E-2</v>
      </c>
      <c r="N36" s="43">
        <v>2.3E-2</v>
      </c>
      <c r="O36" s="43">
        <v>2.3E-2</v>
      </c>
      <c r="P36" s="43">
        <v>2.7E-2</v>
      </c>
      <c r="Q36" s="43">
        <v>5.1999999999999998E-2</v>
      </c>
      <c r="R36" s="43">
        <v>5.1999999999999998E-2</v>
      </c>
      <c r="S36" s="43">
        <v>5.1999999999999998E-2</v>
      </c>
      <c r="T36" s="43">
        <v>6.0999999999999999E-2</v>
      </c>
      <c r="U36" s="43">
        <v>7.3999999999999996E-2</v>
      </c>
      <c r="V36" s="43">
        <v>8.5000000000000006E-2</v>
      </c>
      <c r="W36" s="43">
        <v>8.7999999999999995E-2</v>
      </c>
      <c r="X36" s="43">
        <v>7.7536633741620176E-2</v>
      </c>
      <c r="Y36" s="43">
        <v>8.3354358076611859E-2</v>
      </c>
      <c r="Z36" s="43">
        <v>9.5068910074670304E-2</v>
      </c>
      <c r="AA36" s="43">
        <v>9.8779303278092298E-2</v>
      </c>
      <c r="AB36" s="43">
        <v>0.11403913355327296</v>
      </c>
      <c r="AC36" s="43">
        <v>0.11675399638168291</v>
      </c>
      <c r="AD36" s="43">
        <v>0.12126673370106487</v>
      </c>
      <c r="AE36" s="43">
        <v>0.1248093474093958</v>
      </c>
      <c r="AF36" s="43">
        <v>0.13437222272854771</v>
      </c>
      <c r="AG36" s="43">
        <v>0.14073820984351207</v>
      </c>
      <c r="AH36" s="43">
        <v>0.15204109371078509</v>
      </c>
      <c r="AI36" s="43">
        <v>0.15990839298685922</v>
      </c>
      <c r="AJ36" s="43">
        <v>0.17625517092915632</v>
      </c>
      <c r="AK36" s="43">
        <v>0.18707068831759449</v>
      </c>
      <c r="AL36" s="43">
        <v>0.1976086841694259</v>
      </c>
      <c r="AM36" s="43">
        <v>0.21049624955436969</v>
      </c>
      <c r="AN36" s="43">
        <v>0.22157283104012679</v>
      </c>
      <c r="AO36" s="43">
        <v>0.24071157944535032</v>
      </c>
      <c r="AP36" s="38"/>
      <c r="AQ36" s="45" t="s">
        <v>210</v>
      </c>
      <c r="AR36" s="45" t="s">
        <v>210</v>
      </c>
      <c r="AS36" s="45">
        <v>2.1612263611943433E-2</v>
      </c>
      <c r="AT36" s="45">
        <v>4.6024107974209034E-2</v>
      </c>
      <c r="AU36" s="45">
        <v>7.7316222302673293E-2</v>
      </c>
      <c r="AV36" s="45">
        <v>8.8963045666985027E-2</v>
      </c>
      <c r="AW36" s="45">
        <v>0.11934013262873486</v>
      </c>
      <c r="AX36" s="45">
        <v>0.14741605569879937</v>
      </c>
      <c r="AY36" s="45">
        <v>0.19363570026574592</v>
      </c>
      <c r="AZ36" s="45">
        <f>SUM('KPIs Operacionais'!AN36*'DRE Contabil | Consolidado'!$AN$6,'DRE Contabil | Consolidado'!$AO$6*'KPIs Operacionais'!AO36)/SUM('DRE Contabil | Consolidado'!$AN$6:$AO$6)</f>
        <v>0.23136761474975062</v>
      </c>
    </row>
    <row r="37" spans="1:52" s="2" customFormat="1" ht="16.05" customHeight="1" x14ac:dyDescent="0.3">
      <c r="A37" s="1"/>
      <c r="B37" s="1"/>
      <c r="C37" s="85"/>
      <c r="D37" s="86"/>
      <c r="E37" s="86"/>
      <c r="F37" s="86"/>
      <c r="G37" s="86"/>
      <c r="H37" s="86"/>
      <c r="I37" s="86"/>
      <c r="J37" s="86"/>
      <c r="K37" s="86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8"/>
      <c r="AE37" s="88"/>
      <c r="AF37" s="88"/>
      <c r="AG37" s="88"/>
      <c r="AH37" s="89"/>
      <c r="AI37" s="89"/>
      <c r="AJ37" s="89"/>
      <c r="AK37" s="89"/>
      <c r="AL37" s="89"/>
      <c r="AM37" s="89"/>
      <c r="AN37" s="89"/>
      <c r="AO37" s="89"/>
      <c r="AP37" s="38"/>
      <c r="AQ37" s="86"/>
      <c r="AR37" s="86"/>
      <c r="AS37" s="86"/>
      <c r="AT37" s="86"/>
      <c r="AU37" s="86"/>
      <c r="AV37" s="86"/>
      <c r="AW37" s="86"/>
      <c r="AX37" s="86"/>
      <c r="AY37" s="86"/>
      <c r="AZ37" s="86"/>
    </row>
    <row r="38" spans="1:52" s="5" customFormat="1" ht="16.05" customHeight="1" thickBot="1" x14ac:dyDescent="0.35">
      <c r="A38" s="1"/>
      <c r="C38" s="70" t="s">
        <v>187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0"/>
      <c r="AB38" s="70"/>
      <c r="AC38" s="70"/>
      <c r="AD38" s="70"/>
      <c r="AE38" s="70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38"/>
      <c r="AQ38" s="70"/>
      <c r="AR38" s="70"/>
      <c r="AS38" s="70"/>
      <c r="AT38" s="70"/>
      <c r="AU38" s="70"/>
      <c r="AV38" s="70"/>
      <c r="AW38" s="70"/>
      <c r="AX38" s="70"/>
      <c r="AY38" s="70"/>
      <c r="AZ38" s="70"/>
    </row>
    <row r="39" spans="1:52" s="2" customFormat="1" ht="16.05" customHeight="1" x14ac:dyDescent="0.3">
      <c r="A39" s="1"/>
      <c r="B39" s="1"/>
      <c r="C39" s="52" t="s">
        <v>188</v>
      </c>
      <c r="D39" s="91">
        <v>20811</v>
      </c>
      <c r="E39" s="91">
        <v>21176</v>
      </c>
      <c r="F39" s="91">
        <v>21308</v>
      </c>
      <c r="G39" s="91">
        <v>22161</v>
      </c>
      <c r="H39" s="91">
        <v>22352</v>
      </c>
      <c r="I39" s="91">
        <v>22356</v>
      </c>
      <c r="J39" s="91">
        <v>22090</v>
      </c>
      <c r="K39" s="91">
        <v>21493</v>
      </c>
      <c r="L39" s="91">
        <v>20910</v>
      </c>
      <c r="M39" s="91">
        <v>20654</v>
      </c>
      <c r="N39" s="91">
        <v>20212</v>
      </c>
      <c r="O39" s="91">
        <v>20148</v>
      </c>
      <c r="P39" s="91">
        <v>19900</v>
      </c>
      <c r="Q39" s="91">
        <v>19489</v>
      </c>
      <c r="R39" s="91">
        <v>19217</v>
      </c>
      <c r="S39" s="91">
        <v>18947</v>
      </c>
      <c r="T39" s="91">
        <v>19121</v>
      </c>
      <c r="U39" s="91">
        <v>19642</v>
      </c>
      <c r="V39" s="91">
        <v>19561</v>
      </c>
      <c r="W39" s="91">
        <v>19988</v>
      </c>
      <c r="X39" s="91">
        <v>20055</v>
      </c>
      <c r="Y39" s="91">
        <v>19653</v>
      </c>
      <c r="Z39" s="91">
        <v>25451</v>
      </c>
      <c r="AA39" s="91">
        <v>25701</v>
      </c>
      <c r="AB39" s="91">
        <v>25373</v>
      </c>
      <c r="AC39" s="91">
        <v>25375</v>
      </c>
      <c r="AD39" s="91">
        <v>25268</v>
      </c>
      <c r="AE39" s="91">
        <v>25445</v>
      </c>
      <c r="AF39" s="91">
        <v>25799</v>
      </c>
      <c r="AG39" s="91">
        <v>25874</v>
      </c>
      <c r="AH39" s="91">
        <v>25606</v>
      </c>
      <c r="AI39" s="91">
        <v>26057</v>
      </c>
      <c r="AJ39" s="91">
        <v>26261</v>
      </c>
      <c r="AK39" s="91">
        <v>27242</v>
      </c>
      <c r="AL39" s="91">
        <v>27191</v>
      </c>
      <c r="AM39" s="91">
        <v>28207</v>
      </c>
      <c r="AN39" s="91">
        <v>28316</v>
      </c>
      <c r="AO39" s="91">
        <v>28534</v>
      </c>
      <c r="AP39" s="38"/>
      <c r="AQ39" s="90">
        <v>22161</v>
      </c>
      <c r="AR39" s="90">
        <v>21493</v>
      </c>
      <c r="AS39" s="90">
        <v>20148</v>
      </c>
      <c r="AT39" s="90">
        <v>18947</v>
      </c>
      <c r="AU39" s="90">
        <v>19988</v>
      </c>
      <c r="AV39" s="90">
        <v>25701</v>
      </c>
      <c r="AW39" s="90">
        <v>25445</v>
      </c>
      <c r="AX39" s="90">
        <v>26057</v>
      </c>
      <c r="AY39" s="90">
        <v>28207</v>
      </c>
      <c r="AZ39" s="90">
        <f>AO39</f>
        <v>28534</v>
      </c>
    </row>
    <row r="40" spans="1:52" s="2" customFormat="1" ht="16.05" customHeight="1" x14ac:dyDescent="0.3">
      <c r="A40" s="1"/>
      <c r="B40" s="1"/>
      <c r="C40" s="52" t="s">
        <v>189</v>
      </c>
      <c r="D40" s="91" t="s">
        <v>210</v>
      </c>
      <c r="E40" s="91" t="s">
        <v>210</v>
      </c>
      <c r="F40" s="91" t="s">
        <v>210</v>
      </c>
      <c r="G40" s="91" t="s">
        <v>210</v>
      </c>
      <c r="H40" s="91" t="s">
        <v>210</v>
      </c>
      <c r="I40" s="91" t="s">
        <v>210</v>
      </c>
      <c r="J40" s="91" t="s">
        <v>210</v>
      </c>
      <c r="K40" s="91" t="s">
        <v>210</v>
      </c>
      <c r="L40" s="91" t="s">
        <v>210</v>
      </c>
      <c r="M40" s="91" t="s">
        <v>210</v>
      </c>
      <c r="N40" s="91" t="s">
        <v>210</v>
      </c>
      <c r="O40" s="91" t="s">
        <v>210</v>
      </c>
      <c r="P40" s="91" t="s">
        <v>210</v>
      </c>
      <c r="Q40" s="91" t="s">
        <v>210</v>
      </c>
      <c r="R40" s="91" t="s">
        <v>210</v>
      </c>
      <c r="S40" s="91" t="s">
        <v>210</v>
      </c>
      <c r="T40" s="91">
        <v>15749</v>
      </c>
      <c r="U40" s="91">
        <v>16169</v>
      </c>
      <c r="V40" s="91">
        <v>15999</v>
      </c>
      <c r="W40" s="91">
        <v>16340</v>
      </c>
      <c r="X40" s="91">
        <v>16331</v>
      </c>
      <c r="Y40" s="91">
        <v>15977</v>
      </c>
      <c r="Z40" s="91">
        <v>20669</v>
      </c>
      <c r="AA40" s="91">
        <v>20809</v>
      </c>
      <c r="AB40" s="91">
        <v>20503</v>
      </c>
      <c r="AC40" s="91">
        <v>20679</v>
      </c>
      <c r="AD40" s="91">
        <v>20599</v>
      </c>
      <c r="AE40" s="91">
        <v>20775</v>
      </c>
      <c r="AF40" s="91">
        <v>21140</v>
      </c>
      <c r="AG40" s="91">
        <v>21381</v>
      </c>
      <c r="AH40" s="91">
        <v>21075</v>
      </c>
      <c r="AI40" s="91">
        <v>21281</v>
      </c>
      <c r="AJ40" s="91">
        <v>21436</v>
      </c>
      <c r="AK40" s="91">
        <v>22212</v>
      </c>
      <c r="AL40" s="91">
        <v>22106</v>
      </c>
      <c r="AM40" s="91">
        <v>22941</v>
      </c>
      <c r="AN40" s="91">
        <v>22989</v>
      </c>
      <c r="AO40" s="91">
        <v>23072</v>
      </c>
      <c r="AP40" s="38"/>
      <c r="AQ40" s="91" t="s">
        <v>210</v>
      </c>
      <c r="AR40" s="91" t="s">
        <v>210</v>
      </c>
      <c r="AS40" s="91" t="s">
        <v>210</v>
      </c>
      <c r="AT40" s="91" t="s">
        <v>210</v>
      </c>
      <c r="AU40" s="91">
        <v>16340</v>
      </c>
      <c r="AV40" s="91">
        <v>20809</v>
      </c>
      <c r="AW40" s="91">
        <v>20775</v>
      </c>
      <c r="AX40" s="91">
        <v>21281</v>
      </c>
      <c r="AY40" s="91">
        <v>22941</v>
      </c>
      <c r="AZ40" s="91">
        <f>AO40</f>
        <v>23072</v>
      </c>
    </row>
    <row r="41" spans="1:52" s="2" customFormat="1" ht="16.05" customHeight="1" x14ac:dyDescent="0.3">
      <c r="A41" s="1"/>
      <c r="B41" s="1"/>
      <c r="C41" s="52" t="s">
        <v>190</v>
      </c>
      <c r="D41" s="96">
        <v>21.300921187308084</v>
      </c>
      <c r="E41" s="96">
        <v>21.325276938569989</v>
      </c>
      <c r="F41" s="96">
        <v>20.82893450635386</v>
      </c>
      <c r="G41" s="96">
        <v>20.481515711645102</v>
      </c>
      <c r="H41" s="96">
        <v>20.046636771300449</v>
      </c>
      <c r="I41" s="96">
        <v>19.593339176161262</v>
      </c>
      <c r="J41" s="96">
        <v>19.208695652173912</v>
      </c>
      <c r="K41" s="96">
        <v>18.448927038626611</v>
      </c>
      <c r="L41" s="96">
        <v>17.765505522514868</v>
      </c>
      <c r="M41" s="96">
        <v>17.743986254295532</v>
      </c>
      <c r="N41" s="96">
        <v>17.590948651000872</v>
      </c>
      <c r="O41" s="96">
        <v>17.957219251336898</v>
      </c>
      <c r="P41" s="96">
        <v>17.704626334519574</v>
      </c>
      <c r="Q41" s="96">
        <v>17.526079136690647</v>
      </c>
      <c r="R41" s="96">
        <v>17.390950226244343</v>
      </c>
      <c r="S41" s="96">
        <v>17.146606334841628</v>
      </c>
      <c r="T41" s="96">
        <v>17.366939146230699</v>
      </c>
      <c r="U41" s="96">
        <v>17.84014532243415</v>
      </c>
      <c r="V41" s="96">
        <v>17.372113676731793</v>
      </c>
      <c r="W41" s="96">
        <v>17.157081545064379</v>
      </c>
      <c r="X41" s="96">
        <v>17.155688622754489</v>
      </c>
      <c r="Y41" s="96">
        <v>16.473595976529758</v>
      </c>
      <c r="Z41" s="96">
        <v>15.986809045226131</v>
      </c>
      <c r="AA41" s="96">
        <v>15.614216281895505</v>
      </c>
      <c r="AB41" s="96">
        <v>15.405585913782636</v>
      </c>
      <c r="AC41" s="96">
        <v>15.360169491525424</v>
      </c>
      <c r="AD41" s="96">
        <v>15.33252427184466</v>
      </c>
      <c r="AE41" s="96">
        <v>15.591299019607844</v>
      </c>
      <c r="AF41" s="96">
        <v>15.588519637462236</v>
      </c>
      <c r="AG41" s="96">
        <v>15.65275257108288</v>
      </c>
      <c r="AH41" s="96">
        <v>15.528198908429351</v>
      </c>
      <c r="AI41" s="96">
        <v>15.801697998787144</v>
      </c>
      <c r="AJ41" s="96">
        <v>15.858091787439614</v>
      </c>
      <c r="AK41" s="96">
        <v>16.440555220277609</v>
      </c>
      <c r="AL41" s="96">
        <v>16.311337732453509</v>
      </c>
      <c r="AM41" s="96">
        <v>16.700414446417998</v>
      </c>
      <c r="AN41" s="96">
        <v>16.756487025948104</v>
      </c>
      <c r="AO41" s="96">
        <f>AO39/AO11</f>
        <v>16.834218289085545</v>
      </c>
      <c r="AP41" s="38"/>
      <c r="AQ41" s="92">
        <v>20.481515711645102</v>
      </c>
      <c r="AR41" s="92">
        <v>18.448927038626611</v>
      </c>
      <c r="AS41" s="92">
        <v>17.957219251336898</v>
      </c>
      <c r="AT41" s="92">
        <v>17.146606334841628</v>
      </c>
      <c r="AU41" s="92">
        <v>17.157081545064379</v>
      </c>
      <c r="AV41" s="92">
        <v>15.614216281895505</v>
      </c>
      <c r="AW41" s="92">
        <v>15.591299019607844</v>
      </c>
      <c r="AX41" s="92">
        <v>15.801697998787144</v>
      </c>
      <c r="AY41" s="92">
        <v>16.700414446417998</v>
      </c>
      <c r="AZ41" s="92">
        <f>AZ39/AZ11</f>
        <v>16.834218289085545</v>
      </c>
    </row>
    <row r="42" spans="1:52" s="2" customFormat="1" ht="16.05" customHeight="1" x14ac:dyDescent="0.3">
      <c r="A42" s="1"/>
      <c r="B42" s="1"/>
      <c r="C42" s="85"/>
      <c r="D42" s="86"/>
      <c r="E42" s="86"/>
      <c r="F42" s="86"/>
      <c r="G42" s="86"/>
      <c r="H42" s="86"/>
      <c r="I42" s="86"/>
      <c r="J42" s="86"/>
      <c r="K42" s="86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8"/>
      <c r="AE42" s="88"/>
      <c r="AF42" s="88"/>
      <c r="AG42" s="120"/>
      <c r="AH42" s="120"/>
      <c r="AI42" s="120"/>
      <c r="AJ42" s="120"/>
      <c r="AK42" s="120"/>
      <c r="AL42" s="120"/>
      <c r="AM42" s="120"/>
      <c r="AN42" s="120"/>
      <c r="AO42" s="120"/>
      <c r="AP42" s="38"/>
      <c r="AQ42" s="86"/>
      <c r="AR42" s="86"/>
      <c r="AS42" s="86"/>
      <c r="AT42" s="86"/>
      <c r="AU42" s="86"/>
      <c r="AV42" s="86"/>
      <c r="AW42" s="86"/>
      <c r="AX42" s="86"/>
      <c r="AY42" s="86"/>
      <c r="AZ42" s="86"/>
    </row>
    <row r="43" spans="1:52" s="5" customFormat="1" ht="16.05" customHeight="1" thickBot="1" x14ac:dyDescent="0.35">
      <c r="A43" s="1"/>
      <c r="C43" s="70" t="s">
        <v>182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38"/>
      <c r="AQ43" s="70"/>
      <c r="AR43" s="70"/>
      <c r="AS43" s="70"/>
      <c r="AT43" s="70"/>
      <c r="AU43" s="70"/>
      <c r="AV43" s="70"/>
      <c r="AW43" s="70"/>
      <c r="AX43" s="70"/>
      <c r="AY43" s="70"/>
      <c r="AZ43" s="70"/>
    </row>
    <row r="44" spans="1:52" s="133" customFormat="1" ht="16.05" customHeight="1" x14ac:dyDescent="0.3">
      <c r="A44" s="132"/>
      <c r="C44" s="134" t="s">
        <v>203</v>
      </c>
      <c r="D44" s="131">
        <v>25.973187917102781</v>
      </c>
      <c r="E44" s="131">
        <v>25.39873258435518</v>
      </c>
      <c r="F44" s="131">
        <v>25.266024235596596</v>
      </c>
      <c r="G44" s="131">
        <v>25.565819559422216</v>
      </c>
      <c r="H44" s="131">
        <v>27.174738824668655</v>
      </c>
      <c r="I44" s="131">
        <v>27.462775001214226</v>
      </c>
      <c r="J44" s="131">
        <v>27.184001307504801</v>
      </c>
      <c r="K44" s="131">
        <v>24.170189939256247</v>
      </c>
      <c r="L44" s="131">
        <v>27.088152962910783</v>
      </c>
      <c r="M44" s="131">
        <v>26.614438373572298</v>
      </c>
      <c r="N44" s="131">
        <v>25.696874543838717</v>
      </c>
      <c r="O44" s="131">
        <v>24.838739370981724</v>
      </c>
      <c r="P44" s="131">
        <v>27.994913036707658</v>
      </c>
      <c r="Q44" s="131">
        <v>26.777152012413502</v>
      </c>
      <c r="R44" s="131">
        <v>25.836663888533927</v>
      </c>
      <c r="S44" s="131">
        <v>24.846753734885166</v>
      </c>
      <c r="T44" s="131">
        <v>29.000006935823386</v>
      </c>
      <c r="U44" s="131">
        <v>27.804704177651498</v>
      </c>
      <c r="V44" s="131">
        <v>27.811649693921176</v>
      </c>
      <c r="W44" s="131">
        <v>27.993181495360705</v>
      </c>
      <c r="X44" s="131">
        <v>28.463560165955258</v>
      </c>
      <c r="Y44" s="131">
        <v>29.794382801410965</v>
      </c>
      <c r="Z44" s="131">
        <v>30.096402724266753</v>
      </c>
      <c r="AA44" s="131">
        <v>28.423728708232719</v>
      </c>
      <c r="AB44" s="131">
        <v>30.839629449255607</v>
      </c>
      <c r="AC44" s="131">
        <v>28.975448565718327</v>
      </c>
      <c r="AD44" s="131">
        <v>27.563095280798684</v>
      </c>
      <c r="AE44" s="131">
        <v>27.955238985651818</v>
      </c>
      <c r="AF44" s="131">
        <v>30.549331651256107</v>
      </c>
      <c r="AG44" s="131">
        <v>29.200674577540486</v>
      </c>
      <c r="AH44" s="131">
        <v>28.540238902613382</v>
      </c>
      <c r="AI44" s="131">
        <v>27.867887359032615</v>
      </c>
      <c r="AJ44" s="131">
        <v>31.719043421774945</v>
      </c>
      <c r="AK44" s="131">
        <v>32.13065864318358</v>
      </c>
      <c r="AL44" s="131">
        <v>33.320623983547605</v>
      </c>
      <c r="AM44" s="131">
        <v>32.319943314353466</v>
      </c>
      <c r="AN44" s="131">
        <v>33.781667233567127</v>
      </c>
      <c r="AO44" s="131">
        <v>32.515712710643093</v>
      </c>
      <c r="AQ44" s="135">
        <f>G44</f>
        <v>25.565819559422216</v>
      </c>
      <c r="AR44" s="135">
        <f>K44</f>
        <v>24.170189939256247</v>
      </c>
      <c r="AS44" s="135">
        <f>O44</f>
        <v>24.838739370981724</v>
      </c>
      <c r="AT44" s="135">
        <f>S44</f>
        <v>24.846753734885166</v>
      </c>
      <c r="AU44" s="135">
        <f>W44</f>
        <v>27.993181495360705</v>
      </c>
      <c r="AV44" s="135">
        <f>AA44</f>
        <v>28.423728708232719</v>
      </c>
      <c r="AW44" s="135">
        <f>AE44</f>
        <v>27.955238985651818</v>
      </c>
      <c r="AX44" s="135">
        <f>AI44</f>
        <v>27.867887359032615</v>
      </c>
      <c r="AY44" s="135">
        <f>AM44</f>
        <v>32.319943314353466</v>
      </c>
      <c r="AZ44" s="135">
        <f>AO44</f>
        <v>32.515712710643093</v>
      </c>
    </row>
    <row r="45" spans="1:52" s="133" customFormat="1" ht="16.05" customHeight="1" x14ac:dyDescent="0.3">
      <c r="A45" s="132"/>
      <c r="C45" s="134" t="s">
        <v>60</v>
      </c>
      <c r="D45" s="131">
        <v>92.397668639677704</v>
      </c>
      <c r="E45" s="131">
        <v>86.037123043450649</v>
      </c>
      <c r="F45" s="131">
        <v>90.402172477756935</v>
      </c>
      <c r="G45" s="131">
        <v>99.442491232525938</v>
      </c>
      <c r="H45" s="131">
        <v>96.850488904634176</v>
      </c>
      <c r="I45" s="131">
        <v>98.347057336372401</v>
      </c>
      <c r="J45" s="131">
        <v>95.752817875960815</v>
      </c>
      <c r="K45" s="131">
        <v>104.25549421291983</v>
      </c>
      <c r="L45" s="131">
        <v>101.95978077239708</v>
      </c>
      <c r="M45" s="131">
        <v>95.895859165674395</v>
      </c>
      <c r="N45" s="131">
        <v>85.714990323608802</v>
      </c>
      <c r="O45" s="131">
        <v>94.22089924203064</v>
      </c>
      <c r="P45" s="131">
        <v>98.952080192895423</v>
      </c>
      <c r="Q45" s="131">
        <v>109.03380235629817</v>
      </c>
      <c r="R45" s="131">
        <v>97</v>
      </c>
      <c r="S45" s="131">
        <v>102</v>
      </c>
      <c r="T45" s="131">
        <v>114</v>
      </c>
      <c r="U45" s="131">
        <v>112</v>
      </c>
      <c r="V45" s="131">
        <v>108</v>
      </c>
      <c r="W45" s="131">
        <v>113.19409848817203</v>
      </c>
      <c r="X45" s="131">
        <v>114.60165050699194</v>
      </c>
      <c r="Y45" s="131">
        <v>115.28144546645125</v>
      </c>
      <c r="Z45" s="131">
        <v>115.75171187662433</v>
      </c>
      <c r="AA45" s="131">
        <v>126.18150609354193</v>
      </c>
      <c r="AB45" s="131">
        <v>128.78368449806166</v>
      </c>
      <c r="AC45" s="131">
        <v>120.34282478108638</v>
      </c>
      <c r="AD45" s="131">
        <v>114.35871784942755</v>
      </c>
      <c r="AE45" s="131">
        <v>116.08196866879315</v>
      </c>
      <c r="AF45" s="131">
        <v>112.71598982378518</v>
      </c>
      <c r="AG45" s="131">
        <v>101.75135436221777</v>
      </c>
      <c r="AH45" s="131">
        <v>103.49324701464393</v>
      </c>
      <c r="AI45" s="131">
        <v>111.8488783726214</v>
      </c>
      <c r="AJ45" s="131">
        <v>104.28293669563368</v>
      </c>
      <c r="AK45" s="131">
        <v>99.704199602571435</v>
      </c>
      <c r="AL45" s="131">
        <v>101.18315916966617</v>
      </c>
      <c r="AM45" s="131">
        <v>103.37345227680071</v>
      </c>
      <c r="AN45" s="131">
        <v>108.97914975580139</v>
      </c>
      <c r="AO45" s="131">
        <v>103.81296493645753</v>
      </c>
      <c r="AQ45" s="135">
        <f t="shared" ref="AQ45:AQ48" si="4">G45</f>
        <v>99.442491232525938</v>
      </c>
      <c r="AR45" s="135">
        <f t="shared" ref="AR45:AR48" si="5">K45</f>
        <v>104.25549421291983</v>
      </c>
      <c r="AS45" s="135">
        <f t="shared" ref="AS45:AS48" si="6">O45</f>
        <v>94.22089924203064</v>
      </c>
      <c r="AT45" s="135">
        <f t="shared" ref="AT45:AT48" si="7">S45</f>
        <v>102</v>
      </c>
      <c r="AU45" s="135">
        <f t="shared" ref="AU45:AU48" si="8">W45</f>
        <v>113.19409848817203</v>
      </c>
      <c r="AV45" s="135">
        <f t="shared" ref="AV45:AV48" si="9">AA45</f>
        <v>126.18150609354193</v>
      </c>
      <c r="AW45" s="135">
        <f t="shared" ref="AW45:AW48" si="10">AE45</f>
        <v>116.08196866879315</v>
      </c>
      <c r="AX45" s="135">
        <f t="shared" ref="AX45:AX48" si="11">AI45</f>
        <v>111.8488783726214</v>
      </c>
      <c r="AY45" s="135">
        <f t="shared" ref="AY45:AY48" si="12">AM45</f>
        <v>103.37345227680071</v>
      </c>
      <c r="AZ45" s="135">
        <f t="shared" ref="AZ45:AZ48" si="13">AO45</f>
        <v>103.81296493645753</v>
      </c>
    </row>
    <row r="46" spans="1:52" s="133" customFormat="1" ht="16.05" customHeight="1" x14ac:dyDescent="0.3">
      <c r="A46" s="132"/>
      <c r="C46" s="134" t="s">
        <v>61</v>
      </c>
      <c r="D46" s="131">
        <v>67.541793729067507</v>
      </c>
      <c r="E46" s="131">
        <v>59.353776334455723</v>
      </c>
      <c r="F46" s="131">
        <v>69.557454526463417</v>
      </c>
      <c r="G46" s="131">
        <v>74.08048733142067</v>
      </c>
      <c r="H46" s="131">
        <v>73.56549823853608</v>
      </c>
      <c r="I46" s="131">
        <v>75.398080649305044</v>
      </c>
      <c r="J46" s="131">
        <v>69.539591248701413</v>
      </c>
      <c r="K46" s="131">
        <v>78.418945278286373</v>
      </c>
      <c r="L46" s="131">
        <v>73.6412304506119</v>
      </c>
      <c r="M46" s="131">
        <v>64.064899991762161</v>
      </c>
      <c r="N46" s="131">
        <v>61.185544979393292</v>
      </c>
      <c r="O46" s="131">
        <v>72.123176529140636</v>
      </c>
      <c r="P46" s="131">
        <v>75.326599710239023</v>
      </c>
      <c r="Q46" s="131">
        <v>75.588168474735866</v>
      </c>
      <c r="R46" s="131">
        <v>69</v>
      </c>
      <c r="S46" s="131">
        <v>75</v>
      </c>
      <c r="T46" s="131">
        <v>76.137475277347349</v>
      </c>
      <c r="U46" s="131">
        <v>68.914185129357932</v>
      </c>
      <c r="V46" s="131">
        <v>66.668654315623073</v>
      </c>
      <c r="W46" s="131">
        <v>70.572055405799503</v>
      </c>
      <c r="X46" s="131">
        <v>70.585157561124944</v>
      </c>
      <c r="Y46" s="131">
        <v>66.913444440039498</v>
      </c>
      <c r="Z46" s="131">
        <v>66.36153185809232</v>
      </c>
      <c r="AA46" s="131">
        <v>71.389629360642687</v>
      </c>
      <c r="AB46" s="131">
        <v>68.420941327240172</v>
      </c>
      <c r="AC46" s="131">
        <v>67.524220234683014</v>
      </c>
      <c r="AD46" s="131">
        <v>66.446944298031639</v>
      </c>
      <c r="AE46" s="131">
        <v>76.446546834974413</v>
      </c>
      <c r="AF46" s="131">
        <v>70.4152524404834</v>
      </c>
      <c r="AG46" s="131">
        <v>66.952808897573277</v>
      </c>
      <c r="AH46" s="131">
        <v>71.382072616672744</v>
      </c>
      <c r="AI46" s="131">
        <v>78.377941226356398</v>
      </c>
      <c r="AJ46" s="131">
        <v>70.042839370973411</v>
      </c>
      <c r="AK46" s="131">
        <v>67.588693866716994</v>
      </c>
      <c r="AL46" s="131">
        <v>66.839441914189393</v>
      </c>
      <c r="AM46" s="131">
        <v>73.640353354744974</v>
      </c>
      <c r="AN46" s="131">
        <v>70.403185131400804</v>
      </c>
      <c r="AO46" s="131">
        <v>67.629582077339251</v>
      </c>
      <c r="AQ46" s="135">
        <f t="shared" si="4"/>
        <v>74.08048733142067</v>
      </c>
      <c r="AR46" s="135">
        <f t="shared" si="5"/>
        <v>78.418945278286373</v>
      </c>
      <c r="AS46" s="135">
        <f t="shared" si="6"/>
        <v>72.123176529140636</v>
      </c>
      <c r="AT46" s="135">
        <f t="shared" si="7"/>
        <v>75</v>
      </c>
      <c r="AU46" s="135">
        <f t="shared" si="8"/>
        <v>70.572055405799503</v>
      </c>
      <c r="AV46" s="135">
        <f t="shared" si="9"/>
        <v>71.389629360642687</v>
      </c>
      <c r="AW46" s="135">
        <f t="shared" si="10"/>
        <v>76.446546834974413</v>
      </c>
      <c r="AX46" s="135">
        <f t="shared" si="11"/>
        <v>78.377941226356398</v>
      </c>
      <c r="AY46" s="135">
        <f t="shared" si="12"/>
        <v>73.640353354744974</v>
      </c>
      <c r="AZ46" s="135">
        <f t="shared" si="13"/>
        <v>67.629582077339251</v>
      </c>
    </row>
    <row r="47" spans="1:52" s="133" customFormat="1" ht="16.05" customHeight="1" x14ac:dyDescent="0.3">
      <c r="A47" s="132"/>
      <c r="C47" s="134" t="s">
        <v>201</v>
      </c>
      <c r="D47" s="131">
        <v>0</v>
      </c>
      <c r="E47" s="131">
        <v>0</v>
      </c>
      <c r="F47" s="131">
        <v>0</v>
      </c>
      <c r="G47" s="131">
        <v>0</v>
      </c>
      <c r="H47" s="131">
        <v>0</v>
      </c>
      <c r="I47" s="131">
        <v>0</v>
      </c>
      <c r="J47" s="131">
        <v>0</v>
      </c>
      <c r="K47" s="131">
        <v>0</v>
      </c>
      <c r="L47" s="131">
        <v>0</v>
      </c>
      <c r="M47" s="131">
        <v>0</v>
      </c>
      <c r="N47" s="131">
        <v>0</v>
      </c>
      <c r="O47" s="131">
        <v>0</v>
      </c>
      <c r="P47" s="131">
        <v>0</v>
      </c>
      <c r="Q47" s="131">
        <v>0</v>
      </c>
      <c r="R47" s="131">
        <v>0</v>
      </c>
      <c r="S47" s="131">
        <v>0</v>
      </c>
      <c r="T47" s="131">
        <v>4.8625247226526511</v>
      </c>
      <c r="U47" s="131">
        <v>4.0858148706420669</v>
      </c>
      <c r="V47" s="131">
        <v>4.3313456843769247</v>
      </c>
      <c r="W47" s="131">
        <v>5.9364094798114078</v>
      </c>
      <c r="X47" s="131">
        <v>4.5594608794715601</v>
      </c>
      <c r="Y47" s="131">
        <v>3.9221344633376014</v>
      </c>
      <c r="Z47" s="131">
        <v>6.0645531187939872</v>
      </c>
      <c r="AA47" s="131">
        <v>10.350301738424735</v>
      </c>
      <c r="AB47" s="131">
        <v>4.5054540076625127</v>
      </c>
      <c r="AC47" s="131">
        <v>0.13498429140458129</v>
      </c>
      <c r="AD47" s="131">
        <v>2.1979609833026754</v>
      </c>
      <c r="AE47" s="131">
        <v>0</v>
      </c>
      <c r="AF47" s="131">
        <v>0</v>
      </c>
      <c r="AG47" s="131">
        <v>0</v>
      </c>
      <c r="AH47" s="131">
        <v>0</v>
      </c>
      <c r="AI47" s="131">
        <v>0</v>
      </c>
      <c r="AJ47" s="131">
        <v>0</v>
      </c>
      <c r="AK47" s="131">
        <v>0</v>
      </c>
      <c r="AL47" s="131">
        <v>0</v>
      </c>
      <c r="AM47" s="131">
        <v>0</v>
      </c>
      <c r="AN47" s="131">
        <v>0</v>
      </c>
      <c r="AO47" s="131">
        <v>0</v>
      </c>
      <c r="AQ47" s="135">
        <f t="shared" si="4"/>
        <v>0</v>
      </c>
      <c r="AR47" s="135">
        <f t="shared" si="5"/>
        <v>0</v>
      </c>
      <c r="AS47" s="135">
        <f t="shared" si="6"/>
        <v>0</v>
      </c>
      <c r="AT47" s="135">
        <f t="shared" si="7"/>
        <v>0</v>
      </c>
      <c r="AU47" s="135">
        <f t="shared" si="8"/>
        <v>5.9364094798114078</v>
      </c>
      <c r="AV47" s="135">
        <f t="shared" si="9"/>
        <v>10.350301738424735</v>
      </c>
      <c r="AW47" s="135">
        <f t="shared" si="10"/>
        <v>0</v>
      </c>
      <c r="AX47" s="135">
        <f t="shared" si="11"/>
        <v>0</v>
      </c>
      <c r="AY47" s="135">
        <f t="shared" si="12"/>
        <v>0</v>
      </c>
      <c r="AZ47" s="135">
        <f t="shared" si="13"/>
        <v>0</v>
      </c>
    </row>
    <row r="48" spans="1:52" s="133" customFormat="1" ht="16.05" customHeight="1" x14ac:dyDescent="0.3">
      <c r="A48" s="132"/>
      <c r="C48" s="134" t="s">
        <v>62</v>
      </c>
      <c r="D48" s="131">
        <f t="shared" ref="D48:AM48" si="14">D44+D45-D46-D47</f>
        <v>50.829062827712974</v>
      </c>
      <c r="E48" s="131">
        <f t="shared" si="14"/>
        <v>52.082079293350112</v>
      </c>
      <c r="F48" s="131">
        <f t="shared" si="14"/>
        <v>46.110742186890107</v>
      </c>
      <c r="G48" s="131">
        <f t="shared" si="14"/>
        <v>50.927823460527492</v>
      </c>
      <c r="H48" s="131">
        <f t="shared" si="14"/>
        <v>50.459729490766748</v>
      </c>
      <c r="I48" s="131">
        <f t="shared" si="14"/>
        <v>50.411751688281583</v>
      </c>
      <c r="J48" s="131">
        <f t="shared" si="14"/>
        <v>53.397227934764203</v>
      </c>
      <c r="K48" s="131">
        <f t="shared" si="14"/>
        <v>50.006738873889702</v>
      </c>
      <c r="L48" s="131">
        <f t="shared" si="14"/>
        <v>55.406703284695979</v>
      </c>
      <c r="M48" s="131">
        <f t="shared" si="14"/>
        <v>58.445397547484532</v>
      </c>
      <c r="N48" s="131">
        <f t="shared" si="14"/>
        <v>50.226319888054228</v>
      </c>
      <c r="O48" s="131">
        <f t="shared" si="14"/>
        <v>46.936462083871731</v>
      </c>
      <c r="P48" s="131">
        <f t="shared" si="14"/>
        <v>51.620393519364058</v>
      </c>
      <c r="Q48" s="131">
        <f t="shared" si="14"/>
        <v>60.222785893975797</v>
      </c>
      <c r="R48" s="131">
        <f t="shared" si="14"/>
        <v>53.836663888533934</v>
      </c>
      <c r="S48" s="131">
        <f t="shared" si="14"/>
        <v>51.846753734885169</v>
      </c>
      <c r="T48" s="131">
        <f t="shared" si="14"/>
        <v>62.000006935823393</v>
      </c>
      <c r="U48" s="131">
        <f t="shared" si="14"/>
        <v>66.804704177651502</v>
      </c>
      <c r="V48" s="131">
        <f t="shared" si="14"/>
        <v>64.811649693921169</v>
      </c>
      <c r="W48" s="131">
        <f t="shared" si="14"/>
        <v>64.678815097921827</v>
      </c>
      <c r="X48" s="131">
        <f t="shared" si="14"/>
        <v>67.920592232350714</v>
      </c>
      <c r="Y48" s="131">
        <f t="shared" si="14"/>
        <v>74.240249364485123</v>
      </c>
      <c r="Z48" s="131">
        <f t="shared" si="14"/>
        <v>73.422029624004779</v>
      </c>
      <c r="AA48" s="131">
        <f t="shared" si="14"/>
        <v>72.865303702707237</v>
      </c>
      <c r="AB48" s="131">
        <f t="shared" si="14"/>
        <v>86.696918612414578</v>
      </c>
      <c r="AC48" s="131">
        <f t="shared" si="14"/>
        <v>81.659068820717124</v>
      </c>
      <c r="AD48" s="131">
        <f t="shared" si="14"/>
        <v>73.276907848891923</v>
      </c>
      <c r="AE48" s="131">
        <f t="shared" si="14"/>
        <v>67.590660819470543</v>
      </c>
      <c r="AF48" s="131">
        <f t="shared" si="14"/>
        <v>72.850069034557876</v>
      </c>
      <c r="AG48" s="131">
        <f t="shared" si="14"/>
        <v>63.999220042184987</v>
      </c>
      <c r="AH48" s="131">
        <f t="shared" si="14"/>
        <v>60.651413300584565</v>
      </c>
      <c r="AI48" s="131">
        <f t="shared" si="14"/>
        <v>61.338824505297623</v>
      </c>
      <c r="AJ48" s="131">
        <f t="shared" si="14"/>
        <v>65.959140746435224</v>
      </c>
      <c r="AK48" s="131">
        <f t="shared" si="14"/>
        <v>64.246164379038021</v>
      </c>
      <c r="AL48" s="131">
        <f t="shared" si="14"/>
        <v>67.664341239024367</v>
      </c>
      <c r="AM48" s="131">
        <f t="shared" si="14"/>
        <v>62.053042236409198</v>
      </c>
      <c r="AN48" s="131">
        <f t="shared" ref="AN48" si="15">AN44+AN45-AN46-AN47</f>
        <v>72.357631857967718</v>
      </c>
      <c r="AO48" s="131">
        <f>AO44+AO45-AO46-AO47</f>
        <v>68.699095569761369</v>
      </c>
      <c r="AQ48" s="135">
        <f t="shared" si="4"/>
        <v>50.927823460527492</v>
      </c>
      <c r="AR48" s="135">
        <f t="shared" si="5"/>
        <v>50.006738873889702</v>
      </c>
      <c r="AS48" s="135">
        <f t="shared" si="6"/>
        <v>46.936462083871731</v>
      </c>
      <c r="AT48" s="135">
        <f t="shared" si="7"/>
        <v>51.846753734885169</v>
      </c>
      <c r="AU48" s="135">
        <f t="shared" si="8"/>
        <v>64.678815097921827</v>
      </c>
      <c r="AV48" s="135">
        <f t="shared" si="9"/>
        <v>72.865303702707237</v>
      </c>
      <c r="AW48" s="135">
        <f t="shared" si="10"/>
        <v>67.590660819470543</v>
      </c>
      <c r="AX48" s="135">
        <f t="shared" si="11"/>
        <v>61.338824505297623</v>
      </c>
      <c r="AY48" s="135">
        <f t="shared" si="12"/>
        <v>62.053042236409198</v>
      </c>
      <c r="AZ48" s="135">
        <f t="shared" si="13"/>
        <v>68.699095569761369</v>
      </c>
    </row>
    <row r="49" spans="3:52" ht="16.05" customHeight="1" x14ac:dyDescent="0.3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Y49" s="2"/>
      <c r="AZ49" s="2"/>
    </row>
    <row r="50" spans="3:52" ht="15" customHeight="1" x14ac:dyDescent="0.3">
      <c r="C50" s="107" t="s">
        <v>63</v>
      </c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Y50" s="2"/>
      <c r="AZ50" s="2"/>
    </row>
    <row r="51" spans="3:52" ht="15" customHeight="1" x14ac:dyDescent="0.3">
      <c r="C51" s="36" t="s">
        <v>64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3:52" ht="15" customHeight="1" x14ac:dyDescent="0.3">
      <c r="C52" s="36" t="s">
        <v>183</v>
      </c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</row>
    <row r="53" spans="3:52" ht="15" customHeight="1" x14ac:dyDescent="0.3">
      <c r="C53" s="36" t="s">
        <v>204</v>
      </c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</row>
    <row r="54" spans="3:52" ht="15" customHeight="1" x14ac:dyDescent="0.3">
      <c r="C54" s="36"/>
    </row>
    <row r="55" spans="3:52" ht="15" customHeight="1" x14ac:dyDescent="0.3">
      <c r="C55" s="36"/>
      <c r="AE55" s="109"/>
      <c r="AF55" s="109"/>
      <c r="AG55" s="109"/>
      <c r="AH55" s="109"/>
      <c r="AI55" s="109"/>
      <c r="AJ55" s="109"/>
      <c r="AK55" s="109"/>
      <c r="AL55" s="109"/>
      <c r="AM55" s="109"/>
    </row>
    <row r="56" spans="3:52" ht="15" customHeight="1" x14ac:dyDescent="0.3">
      <c r="C56" s="36"/>
      <c r="AJ56" s="108"/>
    </row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A01F-F0A9-4649-AC3B-10759EE7B8A1}">
  <sheetPr codeName="Planilha6">
    <tabColor rgb="FF0000BE"/>
  </sheetPr>
  <dimension ref="B1:BB29"/>
  <sheetViews>
    <sheetView showGridLines="0" zoomScaleNormal="100" workbookViewId="0">
      <pane xSplit="3" ySplit="4" topLeftCell="D5" activePane="bottomRight" state="frozen"/>
      <selection sqref="A1:L21"/>
      <selection pane="topRight" sqref="A1:L21"/>
      <selection pane="bottomLeft" sqref="A1:L21"/>
      <selection pane="bottomRight" activeCell="I19" sqref="I19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46.21875" style="1" customWidth="1"/>
    <col min="4" max="41" width="12.77734375" style="1" customWidth="1"/>
    <col min="42" max="42" width="9.21875" style="40"/>
    <col min="43" max="52" width="12.77734375" style="1" customWidth="1"/>
    <col min="53" max="53" width="9.21875" style="1"/>
    <col min="55" max="16384" width="9.21875" style="1"/>
  </cols>
  <sheetData>
    <row r="1" spans="2:52" ht="15" customHeight="1" x14ac:dyDescent="0.3">
      <c r="B1" s="130" t="e" vm="1">
        <v>#VALUE!</v>
      </c>
      <c r="C1" s="130"/>
      <c r="AW1" s="23"/>
      <c r="AX1" s="23"/>
      <c r="AY1" s="23"/>
      <c r="AZ1" s="23"/>
    </row>
    <row r="2" spans="2:52" ht="15" customHeight="1" x14ac:dyDescent="0.3">
      <c r="B2" s="130"/>
      <c r="C2" s="13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W2" s="39"/>
      <c r="AX2" s="39"/>
      <c r="AY2" s="39"/>
      <c r="AZ2" s="39"/>
    </row>
    <row r="3" spans="2:52" ht="15" customHeight="1" x14ac:dyDescent="0.3">
      <c r="B3" s="130"/>
      <c r="C3" s="130"/>
      <c r="Y3" s="23"/>
      <c r="Z3" s="23"/>
      <c r="AA3" s="23"/>
      <c r="AB3" s="41"/>
      <c r="AC3" s="41"/>
      <c r="AD3" s="41"/>
      <c r="AE3" s="41"/>
      <c r="AF3" s="41"/>
      <c r="AG3" s="49"/>
      <c r="AH3" s="49"/>
      <c r="AI3" s="112"/>
      <c r="AJ3" s="112"/>
      <c r="AK3" s="112"/>
      <c r="AL3" s="112"/>
      <c r="AM3" s="112"/>
      <c r="AN3" s="112"/>
      <c r="AO3" s="112"/>
    </row>
    <row r="4" spans="2:52" ht="20.100000000000001" customHeight="1" x14ac:dyDescent="0.3">
      <c r="C4" s="61" t="s">
        <v>65</v>
      </c>
      <c r="D4" s="62" t="s">
        <v>1</v>
      </c>
      <c r="E4" s="62" t="s">
        <v>2</v>
      </c>
      <c r="F4" s="62" t="s">
        <v>3</v>
      </c>
      <c r="G4" s="62" t="s">
        <v>4</v>
      </c>
      <c r="H4" s="62" t="s">
        <v>5</v>
      </c>
      <c r="I4" s="62" t="s">
        <v>6</v>
      </c>
      <c r="J4" s="62" t="s">
        <v>7</v>
      </c>
      <c r="K4" s="62" t="s">
        <v>8</v>
      </c>
      <c r="L4" s="62" t="s">
        <v>9</v>
      </c>
      <c r="M4" s="62" t="s">
        <v>10</v>
      </c>
      <c r="N4" s="62" t="s">
        <v>11</v>
      </c>
      <c r="O4" s="62" t="s">
        <v>12</v>
      </c>
      <c r="P4" s="62" t="s">
        <v>13</v>
      </c>
      <c r="Q4" s="62" t="s">
        <v>14</v>
      </c>
      <c r="R4" s="62" t="s">
        <v>15</v>
      </c>
      <c r="S4" s="62" t="s">
        <v>16</v>
      </c>
      <c r="T4" s="62" t="s">
        <v>17</v>
      </c>
      <c r="U4" s="62" t="s">
        <v>18</v>
      </c>
      <c r="V4" s="62" t="s">
        <v>19</v>
      </c>
      <c r="W4" s="62" t="s">
        <v>20</v>
      </c>
      <c r="X4" s="62" t="s">
        <v>21</v>
      </c>
      <c r="Y4" s="62" t="s">
        <v>22</v>
      </c>
      <c r="Z4" s="62" t="s">
        <v>23</v>
      </c>
      <c r="AA4" s="62" t="s">
        <v>24</v>
      </c>
      <c r="AB4" s="62" t="s">
        <v>25</v>
      </c>
      <c r="AC4" s="62" t="s">
        <v>26</v>
      </c>
      <c r="AD4" s="62" t="s">
        <v>27</v>
      </c>
      <c r="AE4" s="62" t="s">
        <v>28</v>
      </c>
      <c r="AF4" s="62" t="s">
        <v>29</v>
      </c>
      <c r="AG4" s="62" t="s">
        <v>30</v>
      </c>
      <c r="AH4" s="62" t="s">
        <v>31</v>
      </c>
      <c r="AI4" s="62" t="s">
        <v>32</v>
      </c>
      <c r="AJ4" s="62" t="s">
        <v>184</v>
      </c>
      <c r="AK4" s="62" t="s">
        <v>185</v>
      </c>
      <c r="AL4" s="62" t="s">
        <v>194</v>
      </c>
      <c r="AM4" s="62" t="s">
        <v>195</v>
      </c>
      <c r="AN4" s="62" t="s">
        <v>202</v>
      </c>
      <c r="AO4" s="62" t="s">
        <v>205</v>
      </c>
      <c r="AQ4" s="62">
        <v>2017</v>
      </c>
      <c r="AR4" s="62">
        <v>2018</v>
      </c>
      <c r="AS4" s="62">
        <v>2019</v>
      </c>
      <c r="AT4" s="62">
        <v>2020</v>
      </c>
      <c r="AU4" s="62">
        <v>2021</v>
      </c>
      <c r="AV4" s="62">
        <v>2022</v>
      </c>
      <c r="AW4" s="62">
        <v>2023</v>
      </c>
      <c r="AX4" s="62">
        <v>2024</v>
      </c>
      <c r="AY4" s="62">
        <v>2025</v>
      </c>
      <c r="AZ4" s="62" t="s">
        <v>211</v>
      </c>
    </row>
    <row r="5" spans="2:52" ht="16.05" customHeight="1" x14ac:dyDescent="0.3"/>
    <row r="6" spans="2:52" s="5" customFormat="1" ht="16.05" customHeight="1" x14ac:dyDescent="0.3">
      <c r="C6" s="77" t="s">
        <v>66</v>
      </c>
      <c r="D6" s="78">
        <v>1546.0820000000001</v>
      </c>
      <c r="E6" s="78">
        <v>1566.4159999999999</v>
      </c>
      <c r="F6" s="78">
        <v>1608.508</v>
      </c>
      <c r="G6" s="78">
        <v>1584.5319999999999</v>
      </c>
      <c r="H6" s="78">
        <v>1547.7439999999999</v>
      </c>
      <c r="I6" s="78">
        <v>1640.5309999999999</v>
      </c>
      <c r="J6" s="78">
        <v>1727.9570000000001</v>
      </c>
      <c r="K6" s="78">
        <v>1681.7070000000001</v>
      </c>
      <c r="L6" s="78">
        <v>1619.865</v>
      </c>
      <c r="M6" s="78">
        <v>1683.5640000000001</v>
      </c>
      <c r="N6" s="78">
        <v>1743.819</v>
      </c>
      <c r="O6" s="78">
        <v>1744.857</v>
      </c>
      <c r="P6" s="78">
        <v>1763.223</v>
      </c>
      <c r="Q6" s="78">
        <v>1688.308</v>
      </c>
      <c r="R6" s="78">
        <v>1901.6369999999999</v>
      </c>
      <c r="S6" s="78">
        <v>1955.2809999999999</v>
      </c>
      <c r="T6" s="78">
        <v>1910.213</v>
      </c>
      <c r="U6" s="78">
        <v>2035.761</v>
      </c>
      <c r="V6" s="78">
        <v>2042.1210000000001</v>
      </c>
      <c r="W6" s="78">
        <v>2074.777</v>
      </c>
      <c r="X6" s="78">
        <v>2111.5329999999999</v>
      </c>
      <c r="Y6" s="78">
        <v>2210.3789999999999</v>
      </c>
      <c r="Z6" s="78">
        <v>2659.2730827400001</v>
      </c>
      <c r="AA6" s="78">
        <v>2843.4319172599999</v>
      </c>
      <c r="AB6" s="78">
        <v>2813.2240000000002</v>
      </c>
      <c r="AC6" s="78">
        <v>3003.6289999999999</v>
      </c>
      <c r="AD6" s="78">
        <v>3081.9409999999998</v>
      </c>
      <c r="AE6" s="78">
        <v>3062.0650000000014</v>
      </c>
      <c r="AF6" s="78">
        <v>3095.0619999999999</v>
      </c>
      <c r="AG6" s="78">
        <v>3369.0210000000002</v>
      </c>
      <c r="AH6" s="78">
        <v>3511.16</v>
      </c>
      <c r="AI6" s="78">
        <v>3595.6900000000005</v>
      </c>
      <c r="AJ6" s="78">
        <v>3623.2190000000001</v>
      </c>
      <c r="AK6" s="78">
        <v>3975.1729999999998</v>
      </c>
      <c r="AL6" s="78">
        <v>4144.5619999999999</v>
      </c>
      <c r="AM6" s="78">
        <v>4306.143</v>
      </c>
      <c r="AN6" s="78">
        <v>4143.1729999999998</v>
      </c>
      <c r="AO6" s="78">
        <v>4343.0690000000004</v>
      </c>
      <c r="AP6" s="94"/>
      <c r="AQ6" s="78">
        <f>SUM(D6:G6)</f>
        <v>6305.5380000000005</v>
      </c>
      <c r="AR6" s="78">
        <f>SUM(H6:K6)</f>
        <v>6597.9390000000003</v>
      </c>
      <c r="AS6" s="78">
        <f>SUM(L6:O6)</f>
        <v>6792.1049999999996</v>
      </c>
      <c r="AT6" s="78">
        <f>SUM(P6:S6)</f>
        <v>7308.4489999999996</v>
      </c>
      <c r="AU6" s="78">
        <f>SUM(T6:W6)</f>
        <v>8062.8720000000003</v>
      </c>
      <c r="AV6" s="78">
        <f>SUM(X6:AA6)</f>
        <v>9824.6170000000002</v>
      </c>
      <c r="AW6" s="78">
        <f>SUM(AB6:AE6)</f>
        <v>11960.859</v>
      </c>
      <c r="AX6" s="78">
        <f>SUM(AF6:AI6)</f>
        <v>13570.933000000001</v>
      </c>
      <c r="AY6" s="78">
        <f>SUM(AJ6:AM6)</f>
        <v>16049.097</v>
      </c>
      <c r="AZ6" s="78">
        <f>SUM(AN6:AO6)</f>
        <v>8486.2420000000002</v>
      </c>
    </row>
    <row r="7" spans="2:52" s="2" customFormat="1" ht="16.05" customHeight="1" x14ac:dyDescent="0.3">
      <c r="C7" s="6" t="s">
        <v>67</v>
      </c>
      <c r="D7" s="15">
        <v>-84.959000000000003</v>
      </c>
      <c r="E7" s="15">
        <v>-84.787999999999997</v>
      </c>
      <c r="F7" s="15">
        <v>-88.956999999999994</v>
      </c>
      <c r="G7" s="15">
        <v>-84.03</v>
      </c>
      <c r="H7" s="15">
        <v>-71.870999999999995</v>
      </c>
      <c r="I7" s="15">
        <v>-89.715999999999994</v>
      </c>
      <c r="J7" s="15">
        <v>-97.411000000000001</v>
      </c>
      <c r="K7" s="15">
        <v>-93.891000000000005</v>
      </c>
      <c r="L7" s="15">
        <v>-90.411000000000001</v>
      </c>
      <c r="M7" s="15">
        <v>-90.183999999999997</v>
      </c>
      <c r="N7" s="15">
        <v>-102.68899999999999</v>
      </c>
      <c r="O7" s="15">
        <v>-86.572999999999993</v>
      </c>
      <c r="P7" s="15">
        <v>-99.335999999999999</v>
      </c>
      <c r="Q7" s="15">
        <v>-104.84099999999999</v>
      </c>
      <c r="R7" s="15">
        <v>-119.872</v>
      </c>
      <c r="S7" s="15">
        <v>-125.908</v>
      </c>
      <c r="T7" s="15">
        <v>-133.893</v>
      </c>
      <c r="U7" s="15">
        <v>-139.03800000000001</v>
      </c>
      <c r="V7" s="15">
        <v>-130.083</v>
      </c>
      <c r="W7" s="15">
        <v>-131.148</v>
      </c>
      <c r="X7" s="15">
        <v>-138.654</v>
      </c>
      <c r="Y7" s="15">
        <v>-140.03299999999999</v>
      </c>
      <c r="Z7" s="15">
        <v>-169.102</v>
      </c>
      <c r="AA7" s="15">
        <v>-187.75300000000004</v>
      </c>
      <c r="AB7" s="15">
        <v>-192.85300000000001</v>
      </c>
      <c r="AC7" s="15">
        <v>-166.92399999999998</v>
      </c>
      <c r="AD7" s="15">
        <v>-202.45200000000006</v>
      </c>
      <c r="AE7" s="15">
        <v>-196.50799999999987</v>
      </c>
      <c r="AF7" s="15">
        <v>-212.56200000000001</v>
      </c>
      <c r="AG7" s="15">
        <v>-230.19</v>
      </c>
      <c r="AH7" s="15">
        <v>-239.85599999999994</v>
      </c>
      <c r="AI7" s="15">
        <v>-246.49999999999994</v>
      </c>
      <c r="AJ7" s="15">
        <v>-252.51300000000001</v>
      </c>
      <c r="AK7" s="15">
        <v>-281.80200000000002</v>
      </c>
      <c r="AL7" s="15">
        <v>-291.33999999999997</v>
      </c>
      <c r="AM7" s="15">
        <v>-317.01299999999998</v>
      </c>
      <c r="AN7" s="15">
        <v>-335.22800000000001</v>
      </c>
      <c r="AO7" s="15">
        <v>-355.892</v>
      </c>
      <c r="AP7" s="94"/>
      <c r="AQ7" s="15">
        <f t="shared" ref="AQ7:AQ23" si="0">SUM(D7:G7)</f>
        <v>-342.73400000000004</v>
      </c>
      <c r="AR7" s="15">
        <f t="shared" ref="AR7:AR23" si="1">SUM(H7:K7)</f>
        <v>-352.88900000000001</v>
      </c>
      <c r="AS7" s="15">
        <f t="shared" ref="AS7:AS23" si="2">SUM(L7:O7)</f>
        <v>-369.85699999999997</v>
      </c>
      <c r="AT7" s="15">
        <f t="shared" ref="AT7:AT23" si="3">SUM(P7:S7)</f>
        <v>-449.95699999999999</v>
      </c>
      <c r="AU7" s="15">
        <f t="shared" ref="AU7:AU23" si="4">SUM(T7:W7)</f>
        <v>-534.16200000000003</v>
      </c>
      <c r="AV7" s="15">
        <f t="shared" ref="AV7:AV23" si="5">SUM(X7:AA7)</f>
        <v>-635.54200000000003</v>
      </c>
      <c r="AW7" s="15">
        <f t="shared" ref="AW7:AW23" si="6">SUM(AB7:AE7)</f>
        <v>-758.73699999999985</v>
      </c>
      <c r="AX7" s="15">
        <f t="shared" ref="AX7:AX23" si="7">SUM(AF7:AI7)</f>
        <v>-929.10799999999995</v>
      </c>
      <c r="AY7" s="15">
        <f>SUM(AJ7:AM7)</f>
        <v>-1142.6679999999999</v>
      </c>
      <c r="AZ7" s="15">
        <f>SUM(AN7:AO7)</f>
        <v>-691.12</v>
      </c>
    </row>
    <row r="8" spans="2:52" s="5" customFormat="1" ht="16.05" customHeight="1" x14ac:dyDescent="0.3">
      <c r="C8" s="77" t="s">
        <v>68</v>
      </c>
      <c r="D8" s="78">
        <v>1461.123</v>
      </c>
      <c r="E8" s="78">
        <v>1481.6279999999999</v>
      </c>
      <c r="F8" s="78">
        <v>1519.5509999999999</v>
      </c>
      <c r="G8" s="78">
        <v>1500.502</v>
      </c>
      <c r="H8" s="78">
        <v>1475.873</v>
      </c>
      <c r="I8" s="78">
        <v>1550.8150000000001</v>
      </c>
      <c r="J8" s="78">
        <v>1630.546</v>
      </c>
      <c r="K8" s="78">
        <v>1587.816</v>
      </c>
      <c r="L8" s="78">
        <v>1529.454</v>
      </c>
      <c r="M8" s="78">
        <v>1593.38</v>
      </c>
      <c r="N8" s="78">
        <v>1641.13</v>
      </c>
      <c r="O8" s="78">
        <v>1658.2840000000001</v>
      </c>
      <c r="P8" s="78">
        <v>1663.8869999999999</v>
      </c>
      <c r="Q8" s="78">
        <v>1583.4670000000001</v>
      </c>
      <c r="R8" s="78">
        <v>1781.7650000000001</v>
      </c>
      <c r="S8" s="78">
        <v>1829.373</v>
      </c>
      <c r="T8" s="78">
        <v>1776.32</v>
      </c>
      <c r="U8" s="78">
        <v>1896.723</v>
      </c>
      <c r="V8" s="78">
        <v>1912.038</v>
      </c>
      <c r="W8" s="78">
        <v>1943.6289999999999</v>
      </c>
      <c r="X8" s="78">
        <v>1972.8789999999999</v>
      </c>
      <c r="Y8" s="78">
        <v>2070.346</v>
      </c>
      <c r="Z8" s="78">
        <v>2490.1710827400002</v>
      </c>
      <c r="AA8" s="78">
        <v>2655.6789172599997</v>
      </c>
      <c r="AB8" s="78">
        <v>2620.3710000000001</v>
      </c>
      <c r="AC8" s="78">
        <v>2836.7049999999999</v>
      </c>
      <c r="AD8" s="78">
        <v>2879.4889999999996</v>
      </c>
      <c r="AE8" s="78">
        <v>2865.5570000000016</v>
      </c>
      <c r="AF8" s="78">
        <v>2882.5</v>
      </c>
      <c r="AG8" s="78">
        <v>3138.8310000000001</v>
      </c>
      <c r="AH8" s="78">
        <v>3271.3040000000001</v>
      </c>
      <c r="AI8" s="78">
        <v>3349.1900000000005</v>
      </c>
      <c r="AJ8" s="78">
        <v>3370.7060000000001</v>
      </c>
      <c r="AK8" s="78">
        <v>3693.3709999999996</v>
      </c>
      <c r="AL8" s="78">
        <v>3853.2219999999998</v>
      </c>
      <c r="AM8" s="78">
        <v>3989.13</v>
      </c>
      <c r="AN8" s="78">
        <v>3807.9449999999997</v>
      </c>
      <c r="AO8" s="78">
        <f>AO6+AO7</f>
        <v>3987.1770000000006</v>
      </c>
      <c r="AP8" s="94"/>
      <c r="AQ8" s="78">
        <f>AQ6+AQ7</f>
        <v>5962.8040000000001</v>
      </c>
      <c r="AR8" s="78">
        <f t="shared" ref="AR8:AX8" si="8">AR6+AR7</f>
        <v>6245.05</v>
      </c>
      <c r="AS8" s="78">
        <f t="shared" si="8"/>
        <v>6422.2479999999996</v>
      </c>
      <c r="AT8" s="78">
        <f t="shared" si="8"/>
        <v>6858.4919999999993</v>
      </c>
      <c r="AU8" s="78">
        <f t="shared" si="8"/>
        <v>7528.71</v>
      </c>
      <c r="AV8" s="78">
        <f t="shared" si="8"/>
        <v>9189.0750000000007</v>
      </c>
      <c r="AW8" s="78">
        <f t="shared" si="8"/>
        <v>11202.122000000001</v>
      </c>
      <c r="AX8" s="78">
        <f t="shared" si="8"/>
        <v>12641.825000000001</v>
      </c>
      <c r="AY8" s="78">
        <f t="shared" ref="AY8" si="9">AY6+AY7</f>
        <v>14906.429</v>
      </c>
      <c r="AZ8" s="78">
        <f>AZ6+AZ7</f>
        <v>7795.1220000000003</v>
      </c>
    </row>
    <row r="9" spans="2:52" s="2" customFormat="1" ht="16.05" customHeight="1" x14ac:dyDescent="0.3">
      <c r="C9" s="6" t="s">
        <v>69</v>
      </c>
      <c r="D9" s="15">
        <v>-1009.9109999999999</v>
      </c>
      <c r="E9" s="15">
        <v>-1001.1420000000001</v>
      </c>
      <c r="F9" s="15">
        <v>-1037.8230000000001</v>
      </c>
      <c r="G9" s="15">
        <v>-1048.307</v>
      </c>
      <c r="H9" s="15">
        <v>-1010.34</v>
      </c>
      <c r="I9" s="15">
        <v>-1051.251</v>
      </c>
      <c r="J9" s="15">
        <v>-1102.2860000000001</v>
      </c>
      <c r="K9" s="15">
        <v>-1003.4930000000001</v>
      </c>
      <c r="L9" s="15">
        <v>-1062.241</v>
      </c>
      <c r="M9" s="15">
        <v>-1080.4159999999999</v>
      </c>
      <c r="N9" s="15">
        <v>-1129.903</v>
      </c>
      <c r="O9" s="15">
        <v>-1131.5219999999999</v>
      </c>
      <c r="P9" s="15">
        <v>-1156.4010000000001</v>
      </c>
      <c r="Q9" s="15">
        <v>-1088.595</v>
      </c>
      <c r="R9" s="15">
        <v>-1238.2909999999999</v>
      </c>
      <c r="S9" s="15">
        <v>-1254.538</v>
      </c>
      <c r="T9" s="15">
        <v>-1207.307</v>
      </c>
      <c r="U9" s="15">
        <v>-1266.4280000000001</v>
      </c>
      <c r="V9" s="15">
        <v>-1307.4480000000001</v>
      </c>
      <c r="W9" s="15">
        <v>-1326.9639999999999</v>
      </c>
      <c r="X9" s="15">
        <v>-1347.6880000000001</v>
      </c>
      <c r="Y9" s="15">
        <v>-1374.0260000000001</v>
      </c>
      <c r="Z9" s="15">
        <v>-1710.9450827400001</v>
      </c>
      <c r="AA9" s="15">
        <v>-1805.6409172600006</v>
      </c>
      <c r="AB9" s="15">
        <v>-1802.952</v>
      </c>
      <c r="AC9" s="15">
        <v>-1906.1009999999999</v>
      </c>
      <c r="AD9" s="15">
        <v>-1975.6470000000002</v>
      </c>
      <c r="AE9" s="15">
        <v>-1972.1830000000002</v>
      </c>
      <c r="AF9" s="15">
        <v>-1978.9469999999999</v>
      </c>
      <c r="AG9" s="15">
        <v>-2115.6390000000001</v>
      </c>
      <c r="AH9" s="15">
        <v>-2239.1059999999998</v>
      </c>
      <c r="AI9" s="15">
        <v>-2282.0170000000007</v>
      </c>
      <c r="AJ9" s="15">
        <v>-2329.6559999999999</v>
      </c>
      <c r="AK9" s="15">
        <v>-2473.8020000000001</v>
      </c>
      <c r="AL9" s="15">
        <v>-2615.0619999999999</v>
      </c>
      <c r="AM9" s="15">
        <v>-2724.8110000000001</v>
      </c>
      <c r="AN9" s="15">
        <v>-2587.7179999999998</v>
      </c>
      <c r="AO9" s="15">
        <v>-2659.5079999999998</v>
      </c>
      <c r="AP9" s="94"/>
      <c r="AQ9" s="15">
        <f t="shared" si="0"/>
        <v>-4097.183</v>
      </c>
      <c r="AR9" s="15">
        <f t="shared" si="1"/>
        <v>-4167.37</v>
      </c>
      <c r="AS9" s="15">
        <f t="shared" si="2"/>
        <v>-4404.0820000000003</v>
      </c>
      <c r="AT9" s="15">
        <f t="shared" si="3"/>
        <v>-4737.8250000000007</v>
      </c>
      <c r="AU9" s="15">
        <f t="shared" si="4"/>
        <v>-5108.1469999999999</v>
      </c>
      <c r="AV9" s="15">
        <f t="shared" si="5"/>
        <v>-6238.3</v>
      </c>
      <c r="AW9" s="15">
        <f t="shared" si="6"/>
        <v>-7656.8829999999998</v>
      </c>
      <c r="AX9" s="15">
        <f t="shared" si="7"/>
        <v>-8615.7090000000007</v>
      </c>
      <c r="AY9" s="15">
        <f>SUM(AJ9:AM9)</f>
        <v>-10143.331</v>
      </c>
      <c r="AZ9" s="15">
        <f>SUM(AN9:AO9)</f>
        <v>-5247.2259999999997</v>
      </c>
    </row>
    <row r="10" spans="2:52" s="5" customFormat="1" ht="16.05" customHeight="1" x14ac:dyDescent="0.3">
      <c r="C10" s="77" t="s">
        <v>70</v>
      </c>
      <c r="D10" s="78">
        <v>451.21199999999999</v>
      </c>
      <c r="E10" s="78">
        <v>480.48599999999999</v>
      </c>
      <c r="F10" s="78">
        <v>481.72800000000001</v>
      </c>
      <c r="G10" s="78">
        <v>452.19499999999999</v>
      </c>
      <c r="H10" s="78">
        <v>465.53300000000002</v>
      </c>
      <c r="I10" s="78">
        <v>499.56400000000002</v>
      </c>
      <c r="J10" s="78">
        <v>528.26</v>
      </c>
      <c r="K10" s="78">
        <v>584.32299999999998</v>
      </c>
      <c r="L10" s="78">
        <v>467.21300000000002</v>
      </c>
      <c r="M10" s="78">
        <v>512.96400000000006</v>
      </c>
      <c r="N10" s="78">
        <v>511.22699999999998</v>
      </c>
      <c r="O10" s="78">
        <v>526.76199999999994</v>
      </c>
      <c r="P10" s="78">
        <v>507.48599999999999</v>
      </c>
      <c r="Q10" s="78">
        <v>494.87200000000001</v>
      </c>
      <c r="R10" s="78">
        <v>543.47400000000005</v>
      </c>
      <c r="S10" s="78">
        <v>574.83500000000004</v>
      </c>
      <c r="T10" s="78">
        <v>569.01300000000003</v>
      </c>
      <c r="U10" s="78">
        <v>630.29499999999996</v>
      </c>
      <c r="V10" s="78">
        <v>604.59</v>
      </c>
      <c r="W10" s="78">
        <v>616.66499999999996</v>
      </c>
      <c r="X10" s="78">
        <v>625.19100000000003</v>
      </c>
      <c r="Y10" s="78">
        <v>696.32</v>
      </c>
      <c r="Z10" s="78">
        <v>779.226</v>
      </c>
      <c r="AA10" s="78">
        <v>850.0379999999991</v>
      </c>
      <c r="AB10" s="78">
        <v>817.4190000000001</v>
      </c>
      <c r="AC10" s="78">
        <v>930.60400000000004</v>
      </c>
      <c r="AD10" s="78">
        <v>903.84199999999942</v>
      </c>
      <c r="AE10" s="78">
        <v>893.37400000000139</v>
      </c>
      <c r="AF10" s="78">
        <v>903.55300000000011</v>
      </c>
      <c r="AG10" s="78">
        <v>1023.192</v>
      </c>
      <c r="AH10" s="78">
        <v>1032.1980000000003</v>
      </c>
      <c r="AI10" s="78">
        <v>1067.1729999999998</v>
      </c>
      <c r="AJ10" s="78">
        <v>1041.0500000000002</v>
      </c>
      <c r="AK10" s="78">
        <v>1219.5689999999995</v>
      </c>
      <c r="AL10" s="78">
        <v>1238.1599999999999</v>
      </c>
      <c r="AM10" s="78">
        <v>1264.319</v>
      </c>
      <c r="AN10" s="78">
        <v>1220.2269999999999</v>
      </c>
      <c r="AO10" s="78">
        <f>AO8+AO9</f>
        <v>1327.6690000000008</v>
      </c>
      <c r="AP10" s="114"/>
      <c r="AQ10" s="78">
        <f>AQ8+AQ9</f>
        <v>1865.6210000000001</v>
      </c>
      <c r="AR10" s="78">
        <f t="shared" ref="AR10:AX10" si="10">AR8+AR9</f>
        <v>2077.6800000000003</v>
      </c>
      <c r="AS10" s="78">
        <f t="shared" si="10"/>
        <v>2018.1659999999993</v>
      </c>
      <c r="AT10" s="78">
        <f t="shared" si="10"/>
        <v>2120.6669999999986</v>
      </c>
      <c r="AU10" s="78">
        <f t="shared" si="10"/>
        <v>2420.5630000000001</v>
      </c>
      <c r="AV10" s="78">
        <f t="shared" si="10"/>
        <v>2950.7750000000005</v>
      </c>
      <c r="AW10" s="78">
        <f t="shared" si="10"/>
        <v>3545.2390000000014</v>
      </c>
      <c r="AX10" s="78">
        <f t="shared" si="10"/>
        <v>4026.116</v>
      </c>
      <c r="AY10" s="78">
        <f>AY8+AY9</f>
        <v>4763.098</v>
      </c>
      <c r="AZ10" s="78">
        <f>AZ8+AZ9</f>
        <v>2547.8960000000006</v>
      </c>
    </row>
    <row r="11" spans="2:52" ht="16.05" customHeight="1" x14ac:dyDescent="0.3">
      <c r="C11" s="79" t="s">
        <v>71</v>
      </c>
      <c r="D11" s="15">
        <v>-352.92</v>
      </c>
      <c r="E11" s="15">
        <v>-355.721</v>
      </c>
      <c r="F11" s="15">
        <v>-363.96</v>
      </c>
      <c r="G11" s="15">
        <v>-332.65100000000001</v>
      </c>
      <c r="H11" s="15">
        <v>-381.16199999999998</v>
      </c>
      <c r="I11" s="15">
        <v>-416.74400000000003</v>
      </c>
      <c r="J11" s="15">
        <v>-417.54899999999998</v>
      </c>
      <c r="K11" s="15">
        <v>-391.97199999999998</v>
      </c>
      <c r="L11" s="15">
        <v>-410.13365943000002</v>
      </c>
      <c r="M11" s="15">
        <v>-423.61521343999999</v>
      </c>
      <c r="N11" s="15">
        <v>-394.36417323999996</v>
      </c>
      <c r="O11" s="15">
        <v>-375.65107745</v>
      </c>
      <c r="P11" s="15">
        <v>-400.875</v>
      </c>
      <c r="Q11" s="15">
        <v>-374.98500000000001</v>
      </c>
      <c r="R11" s="15">
        <v>-401.375</v>
      </c>
      <c r="S11" s="15">
        <v>-420.61099999999999</v>
      </c>
      <c r="T11" s="15">
        <v>-420.24</v>
      </c>
      <c r="U11" s="15">
        <v>-440.80450559000013</v>
      </c>
      <c r="V11" s="15">
        <v>-455.33083248761915</v>
      </c>
      <c r="W11" s="15">
        <v>-474.24271885605503</v>
      </c>
      <c r="X11" s="15">
        <v>-477.09699999999998</v>
      </c>
      <c r="Y11" s="15">
        <v>-493.93</v>
      </c>
      <c r="Z11" s="15">
        <v>-458.67203005999988</v>
      </c>
      <c r="AA11" s="15">
        <v>-524.66637909975748</v>
      </c>
      <c r="AB11" s="15">
        <v>-669.13583664999987</v>
      </c>
      <c r="AC11" s="15">
        <v>-696.16165427503495</v>
      </c>
      <c r="AD11" s="15">
        <v>-700.06896502841755</v>
      </c>
      <c r="AE11" s="15">
        <v>-703.4246999805946</v>
      </c>
      <c r="AF11" s="15">
        <v>-720.44773207872743</v>
      </c>
      <c r="AG11" s="15">
        <v>-757.17388988000039</v>
      </c>
      <c r="AH11" s="15">
        <v>-758.27825049065916</v>
      </c>
      <c r="AI11" s="15">
        <v>-798.46252016972142</v>
      </c>
      <c r="AJ11" s="15">
        <v>-801.01386786000012</v>
      </c>
      <c r="AK11" s="15">
        <v>-864.93905364000091</v>
      </c>
      <c r="AL11" s="15">
        <v>-871.84046627570763</v>
      </c>
      <c r="AM11" s="15">
        <v>-905.65913516615262</v>
      </c>
      <c r="AN11" s="15">
        <v>-906.23905607228176</v>
      </c>
      <c r="AO11" s="15">
        <v>-925.31889806796028</v>
      </c>
      <c r="AP11" s="94"/>
      <c r="AQ11" s="15">
        <f t="shared" si="0"/>
        <v>-1405.2520000000002</v>
      </c>
      <c r="AR11" s="15">
        <f t="shared" si="1"/>
        <v>-1607.4269999999999</v>
      </c>
      <c r="AS11" s="15">
        <f t="shared" si="2"/>
        <v>-1603.7641235599999</v>
      </c>
      <c r="AT11" s="15">
        <f t="shared" si="3"/>
        <v>-1597.846</v>
      </c>
      <c r="AU11" s="15">
        <f t="shared" si="4"/>
        <v>-1790.6180569336743</v>
      </c>
      <c r="AV11" s="15">
        <f t="shared" si="5"/>
        <v>-1954.3654091597575</v>
      </c>
      <c r="AW11" s="15">
        <f t="shared" si="6"/>
        <v>-2768.7911559340469</v>
      </c>
      <c r="AX11" s="15">
        <f t="shared" si="7"/>
        <v>-3034.362392619108</v>
      </c>
      <c r="AY11" s="15">
        <f>SUM(AJ11:AM11)</f>
        <v>-3443.4525229418614</v>
      </c>
      <c r="AZ11" s="15">
        <f t="shared" ref="AZ11:AZ24" si="11">SUM(AN11:AO11)</f>
        <v>-1831.5579541402421</v>
      </c>
    </row>
    <row r="12" spans="2:52" s="8" customFormat="1" ht="16.05" customHeight="1" x14ac:dyDescent="0.3">
      <c r="C12" s="6" t="s">
        <v>105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60.465659430000002</v>
      </c>
      <c r="M12" s="74">
        <v>60.392213440000006</v>
      </c>
      <c r="N12" s="74">
        <v>60.248173240000007</v>
      </c>
      <c r="O12" s="74">
        <v>60.990077450000001</v>
      </c>
      <c r="P12" s="74">
        <v>60.820999999999998</v>
      </c>
      <c r="Q12" s="74">
        <v>61.566000000000003</v>
      </c>
      <c r="R12" s="74">
        <v>62.756</v>
      </c>
      <c r="S12" s="74">
        <v>60.682000000000002</v>
      </c>
      <c r="T12" s="74">
        <v>60.256</v>
      </c>
      <c r="U12" s="74">
        <v>60.74337401999999</v>
      </c>
      <c r="V12" s="74">
        <v>70.479261030000004</v>
      </c>
      <c r="W12" s="74">
        <v>78.935445649999991</v>
      </c>
      <c r="X12" s="74">
        <v>78.971999999999994</v>
      </c>
      <c r="Y12" s="74">
        <v>78.483000000000004</v>
      </c>
      <c r="Z12" s="74">
        <v>97.739470279999992</v>
      </c>
      <c r="AA12" s="74">
        <v>104.67597418</v>
      </c>
      <c r="AB12" s="74">
        <v>113.91883665</v>
      </c>
      <c r="AC12" s="74">
        <v>118.52861341000009</v>
      </c>
      <c r="AD12" s="74">
        <v>122.93540130000011</v>
      </c>
      <c r="AE12" s="74">
        <v>147.37157992764486</v>
      </c>
      <c r="AF12" s="74">
        <v>120.6913266399999</v>
      </c>
      <c r="AG12" s="74">
        <v>119.51034439000013</v>
      </c>
      <c r="AH12" s="74">
        <v>117.61304867999999</v>
      </c>
      <c r="AI12" s="74">
        <v>120.6099294</v>
      </c>
      <c r="AJ12" s="74">
        <v>121.29480321999989</v>
      </c>
      <c r="AK12" s="74">
        <v>122.32225008000012</v>
      </c>
      <c r="AL12" s="74">
        <v>123.43611701999968</v>
      </c>
      <c r="AM12" s="74">
        <v>125.83660512000019</v>
      </c>
      <c r="AN12" s="74">
        <v>127.25099667000001</v>
      </c>
      <c r="AO12" s="74">
        <v>127.62503689999987</v>
      </c>
      <c r="AP12" s="94"/>
      <c r="AQ12" s="15">
        <f t="shared" si="0"/>
        <v>0</v>
      </c>
      <c r="AR12" s="15">
        <f t="shared" si="1"/>
        <v>0</v>
      </c>
      <c r="AS12" s="15">
        <f t="shared" si="2"/>
        <v>242.09612356000002</v>
      </c>
      <c r="AT12" s="15">
        <f t="shared" si="3"/>
        <v>245.82499999999999</v>
      </c>
      <c r="AU12" s="15">
        <f t="shared" si="4"/>
        <v>270.4140807</v>
      </c>
      <c r="AV12" s="15">
        <f t="shared" si="5"/>
        <v>359.87044445999993</v>
      </c>
      <c r="AW12" s="15">
        <f t="shared" si="6"/>
        <v>502.7544312876451</v>
      </c>
      <c r="AX12" s="15">
        <f t="shared" si="7"/>
        <v>478.42464911000002</v>
      </c>
      <c r="AY12" s="15">
        <f>SUM(AJ12:AM12)</f>
        <v>492.88977543999988</v>
      </c>
      <c r="AZ12" s="15">
        <f t="shared" si="11"/>
        <v>254.87603356999989</v>
      </c>
    </row>
    <row r="13" spans="2:52" s="5" customFormat="1" ht="16.05" customHeight="1" x14ac:dyDescent="0.3">
      <c r="C13" s="77" t="s">
        <v>73</v>
      </c>
      <c r="D13" s="78">
        <v>98.291999999999973</v>
      </c>
      <c r="E13" s="78">
        <v>124.76499999999999</v>
      </c>
      <c r="F13" s="78">
        <v>117.76800000000003</v>
      </c>
      <c r="G13" s="78">
        <v>119.54399999999998</v>
      </c>
      <c r="H13" s="78">
        <v>84.371000000000038</v>
      </c>
      <c r="I13" s="78">
        <v>82.82</v>
      </c>
      <c r="J13" s="78">
        <v>110.71100000000001</v>
      </c>
      <c r="K13" s="78">
        <v>192.351</v>
      </c>
      <c r="L13" s="78">
        <v>117.545</v>
      </c>
      <c r="M13" s="78">
        <v>149.74100000000007</v>
      </c>
      <c r="N13" s="78">
        <v>177.11100000000002</v>
      </c>
      <c r="O13" s="78">
        <v>212.10099999999994</v>
      </c>
      <c r="P13" s="78">
        <v>167.43199999999999</v>
      </c>
      <c r="Q13" s="78">
        <v>181.453</v>
      </c>
      <c r="R13" s="78">
        <v>204.85500000000005</v>
      </c>
      <c r="S13" s="78">
        <v>214.90600000000006</v>
      </c>
      <c r="T13" s="78">
        <v>209.02900000000002</v>
      </c>
      <c r="U13" s="78">
        <v>250.2338684299998</v>
      </c>
      <c r="V13" s="78">
        <v>219.73842854238089</v>
      </c>
      <c r="W13" s="78">
        <v>221.35772679394492</v>
      </c>
      <c r="X13" s="78">
        <v>227.06600000000003</v>
      </c>
      <c r="Y13" s="78">
        <v>280.87300000000005</v>
      </c>
      <c r="Z13" s="78">
        <v>418.29344022000009</v>
      </c>
      <c r="AA13" s="78">
        <v>430.04759508024165</v>
      </c>
      <c r="AB13" s="78">
        <v>262.20200000000023</v>
      </c>
      <c r="AC13" s="78">
        <v>352.9709591349652</v>
      </c>
      <c r="AD13" s="78">
        <v>326.70843627158195</v>
      </c>
      <c r="AE13" s="78">
        <v>337.32087994705165</v>
      </c>
      <c r="AF13" s="78">
        <v>303.79659456127257</v>
      </c>
      <c r="AG13" s="78">
        <v>385.52845450999973</v>
      </c>
      <c r="AH13" s="78">
        <v>391.53279818934118</v>
      </c>
      <c r="AI13" s="78">
        <v>389.32040923027836</v>
      </c>
      <c r="AJ13" s="78">
        <v>361.33093535999996</v>
      </c>
      <c r="AK13" s="78">
        <v>476.95219643999872</v>
      </c>
      <c r="AL13" s="78">
        <v>489.75565074429193</v>
      </c>
      <c r="AM13" s="78">
        <v>484.49646995384751</v>
      </c>
      <c r="AN13" s="78">
        <v>441.23894059771811</v>
      </c>
      <c r="AO13" s="78">
        <f>AO10+AO11+AO12</f>
        <v>529.97513883204033</v>
      </c>
      <c r="AP13" s="94"/>
      <c r="AQ13" s="78">
        <f>SUM(AQ10:AQ12)</f>
        <v>460.36899999999991</v>
      </c>
      <c r="AR13" s="78">
        <f t="shared" ref="AR13:AX13" si="12">SUM(AR10:AR12)</f>
        <v>470.25300000000038</v>
      </c>
      <c r="AS13" s="78">
        <f t="shared" si="12"/>
        <v>656.49799999999937</v>
      </c>
      <c r="AT13" s="78">
        <f t="shared" si="12"/>
        <v>768.64599999999859</v>
      </c>
      <c r="AU13" s="78">
        <f t="shared" si="12"/>
        <v>900.35902376632578</v>
      </c>
      <c r="AV13" s="78">
        <f t="shared" si="12"/>
        <v>1356.2800353002431</v>
      </c>
      <c r="AW13" s="78">
        <f t="shared" si="12"/>
        <v>1279.2022753535996</v>
      </c>
      <c r="AX13" s="78">
        <f t="shared" si="12"/>
        <v>1470.178256490892</v>
      </c>
      <c r="AY13" s="78">
        <f>SUM(AY10:AY12)</f>
        <v>1812.5352524981386</v>
      </c>
      <c r="AZ13" s="78">
        <f t="shared" si="11"/>
        <v>971.21407942975839</v>
      </c>
    </row>
    <row r="14" spans="2:52" ht="16.05" customHeight="1" x14ac:dyDescent="0.3">
      <c r="C14" s="79" t="s">
        <v>74</v>
      </c>
      <c r="D14" s="15">
        <v>-45.326999999999998</v>
      </c>
      <c r="E14" s="15">
        <v>-46.767000000000003</v>
      </c>
      <c r="F14" s="15">
        <v>-39.686</v>
      </c>
      <c r="G14" s="15">
        <v>-75.463999999999999</v>
      </c>
      <c r="H14" s="15">
        <v>-39.301000000000002</v>
      </c>
      <c r="I14" s="15">
        <v>-36.395000000000003</v>
      </c>
      <c r="J14" s="15">
        <v>-41.042000000000002</v>
      </c>
      <c r="K14" s="15">
        <v>-66.906000000000006</v>
      </c>
      <c r="L14" s="15">
        <v>-39.115000000000002</v>
      </c>
      <c r="M14" s="15">
        <v>-43.183</v>
      </c>
      <c r="N14" s="15">
        <v>-29.952000000000002</v>
      </c>
      <c r="O14" s="15">
        <v>-75.412000000000006</v>
      </c>
      <c r="P14" s="15">
        <v>-42.02</v>
      </c>
      <c r="Q14" s="15">
        <v>-41.796999999999997</v>
      </c>
      <c r="R14" s="15">
        <v>-55.396999999999998</v>
      </c>
      <c r="S14" s="15">
        <v>-57.061999999999998</v>
      </c>
      <c r="T14" s="15">
        <v>-49.686</v>
      </c>
      <c r="U14" s="15">
        <v>-60.200541950000002</v>
      </c>
      <c r="V14" s="15">
        <v>-67.944247932380833</v>
      </c>
      <c r="W14" s="15">
        <v>-69.880442483944975</v>
      </c>
      <c r="X14" s="15">
        <v>-66.111000000000004</v>
      </c>
      <c r="Y14" s="15">
        <v>-75.045000000000002</v>
      </c>
      <c r="Z14" s="15">
        <v>-88.721691060000097</v>
      </c>
      <c r="AA14" s="15">
        <v>-102.2386353303435</v>
      </c>
      <c r="AB14" s="15">
        <v>-92.902000000000001</v>
      </c>
      <c r="AC14" s="15">
        <v>-91.720583784965129</v>
      </c>
      <c r="AD14" s="15">
        <v>-72.759993441582949</v>
      </c>
      <c r="AE14" s="15">
        <v>-81.101195529999615</v>
      </c>
      <c r="AF14" s="15">
        <v>-88.98872155127259</v>
      </c>
      <c r="AG14" s="15">
        <v>-90.524052729999937</v>
      </c>
      <c r="AH14" s="15">
        <v>-89.554296069340552</v>
      </c>
      <c r="AI14" s="15">
        <v>-108.71054411027893</v>
      </c>
      <c r="AJ14" s="15">
        <v>-92.135730609999968</v>
      </c>
      <c r="AK14" s="15">
        <v>-116.8937873700002</v>
      </c>
      <c r="AL14" s="15">
        <v>-106.24739625429108</v>
      </c>
      <c r="AM14" s="15">
        <v>-109.73676536384865</v>
      </c>
      <c r="AN14" s="15">
        <v>-109.7043827477183</v>
      </c>
      <c r="AO14" s="15">
        <v>-121.7047388320396</v>
      </c>
      <c r="AP14" s="94"/>
      <c r="AQ14" s="15">
        <f t="shared" si="0"/>
        <v>-207.244</v>
      </c>
      <c r="AR14" s="15">
        <f t="shared" si="1"/>
        <v>-183.64400000000001</v>
      </c>
      <c r="AS14" s="15">
        <f t="shared" si="2"/>
        <v>-187.66200000000001</v>
      </c>
      <c r="AT14" s="15">
        <f t="shared" si="3"/>
        <v>-196.27600000000001</v>
      </c>
      <c r="AU14" s="15">
        <f t="shared" si="4"/>
        <v>-247.71123236632582</v>
      </c>
      <c r="AV14" s="15">
        <f t="shared" si="5"/>
        <v>-332.1163263903436</v>
      </c>
      <c r="AW14" s="15">
        <f t="shared" si="6"/>
        <v>-338.48377275654764</v>
      </c>
      <c r="AX14" s="15">
        <f t="shared" si="7"/>
        <v>-377.77761446089204</v>
      </c>
      <c r="AY14" s="15">
        <f>SUM(AJ14:AM14)</f>
        <v>-425.01367959813984</v>
      </c>
      <c r="AZ14" s="15">
        <f t="shared" si="11"/>
        <v>-231.40912157975788</v>
      </c>
    </row>
    <row r="15" spans="2:52" s="5" customFormat="1" ht="16.05" customHeight="1" x14ac:dyDescent="0.3">
      <c r="C15" s="77" t="s">
        <v>75</v>
      </c>
      <c r="D15" s="78">
        <v>52.964999999999975</v>
      </c>
      <c r="E15" s="78">
        <v>77.99799999999999</v>
      </c>
      <c r="F15" s="78">
        <v>78.082000000000022</v>
      </c>
      <c r="G15" s="78">
        <v>44.079999999999984</v>
      </c>
      <c r="H15" s="78">
        <v>45.070000000000036</v>
      </c>
      <c r="I15" s="78">
        <v>46.42499999999999</v>
      </c>
      <c r="J15" s="78">
        <v>69.669000000000011</v>
      </c>
      <c r="K15" s="78">
        <v>125.44499999999999</v>
      </c>
      <c r="L15" s="78">
        <v>78.430000000000007</v>
      </c>
      <c r="M15" s="78">
        <v>106.55800000000008</v>
      </c>
      <c r="N15" s="78">
        <v>147.15900000000002</v>
      </c>
      <c r="O15" s="78">
        <v>136.68899999999994</v>
      </c>
      <c r="P15" s="78">
        <v>125.41199999999998</v>
      </c>
      <c r="Q15" s="78">
        <v>139.65600000000001</v>
      </c>
      <c r="R15" s="78">
        <v>149.45800000000006</v>
      </c>
      <c r="S15" s="78">
        <v>157.84400000000005</v>
      </c>
      <c r="T15" s="78">
        <v>159.34300000000002</v>
      </c>
      <c r="U15" s="78">
        <v>190.0333264799998</v>
      </c>
      <c r="V15" s="78">
        <v>151.79418061000007</v>
      </c>
      <c r="W15" s="78">
        <v>151.47728430999996</v>
      </c>
      <c r="X15" s="78">
        <v>160.95500000000004</v>
      </c>
      <c r="Y15" s="78">
        <v>205.82800000000003</v>
      </c>
      <c r="Z15" s="78">
        <v>329.57174915999997</v>
      </c>
      <c r="AA15" s="78">
        <v>327.80895974989812</v>
      </c>
      <c r="AB15" s="78">
        <v>169.30000000000024</v>
      </c>
      <c r="AC15" s="78">
        <v>261.25037535000007</v>
      </c>
      <c r="AD15" s="78">
        <v>253.94844282999901</v>
      </c>
      <c r="AE15" s="78">
        <v>256.21968441705201</v>
      </c>
      <c r="AF15" s="78">
        <v>214.80787300999998</v>
      </c>
      <c r="AG15" s="78">
        <v>295.0044017799998</v>
      </c>
      <c r="AH15" s="78">
        <v>301.9785021200006</v>
      </c>
      <c r="AI15" s="78">
        <v>280.60986511999943</v>
      </c>
      <c r="AJ15" s="78">
        <v>269.19520475000002</v>
      </c>
      <c r="AK15" s="78">
        <v>360.0584090699985</v>
      </c>
      <c r="AL15" s="78">
        <v>383.50825449000087</v>
      </c>
      <c r="AM15" s="78">
        <v>374.75970458999888</v>
      </c>
      <c r="AN15" s="78">
        <v>331.53455784999983</v>
      </c>
      <c r="AO15" s="78">
        <f>AO13+AO14</f>
        <v>408.27040000000073</v>
      </c>
      <c r="AP15" s="94"/>
      <c r="AQ15" s="78">
        <f>SUM(AQ13:AQ14)</f>
        <v>253.12499999999991</v>
      </c>
      <c r="AR15" s="78">
        <f t="shared" ref="AR15:AX15" si="13">SUM(AR13:AR14)</f>
        <v>286.60900000000038</v>
      </c>
      <c r="AS15" s="78">
        <f t="shared" si="13"/>
        <v>468.83599999999933</v>
      </c>
      <c r="AT15" s="78">
        <f t="shared" si="13"/>
        <v>572.36999999999853</v>
      </c>
      <c r="AU15" s="78">
        <f t="shared" si="13"/>
        <v>652.64779139999996</v>
      </c>
      <c r="AV15" s="78">
        <f t="shared" si="13"/>
        <v>1024.1637089098995</v>
      </c>
      <c r="AW15" s="78">
        <f t="shared" si="13"/>
        <v>940.71850259705195</v>
      </c>
      <c r="AX15" s="78">
        <f t="shared" si="13"/>
        <v>1092.40064203</v>
      </c>
      <c r="AY15" s="78">
        <f>SUM(AY13:AY14)</f>
        <v>1387.5215728999988</v>
      </c>
      <c r="AZ15" s="78">
        <f t="shared" si="11"/>
        <v>739.80495785000062</v>
      </c>
    </row>
    <row r="16" spans="2:52" ht="16.05" customHeight="1" x14ac:dyDescent="0.3">
      <c r="C16" s="79" t="s">
        <v>76</v>
      </c>
      <c r="D16" s="15">
        <v>-18.204999999999998</v>
      </c>
      <c r="E16" s="15">
        <v>-20.138999999999999</v>
      </c>
      <c r="F16" s="15">
        <v>-21.414999999999999</v>
      </c>
      <c r="G16" s="15">
        <v>-23.66</v>
      </c>
      <c r="H16" s="15">
        <v>-25.009</v>
      </c>
      <c r="I16" s="15">
        <v>-27.109000000000002</v>
      </c>
      <c r="J16" s="15">
        <v>-28.344000000000001</v>
      </c>
      <c r="K16" s="15">
        <v>-27.614999999999998</v>
      </c>
      <c r="L16" s="15">
        <v>-21.827151170000004</v>
      </c>
      <c r="M16" s="15">
        <v>-23.134761939999997</v>
      </c>
      <c r="N16" s="15">
        <v>-23.020498269999997</v>
      </c>
      <c r="O16" s="15">
        <v>-24.393305169999998</v>
      </c>
      <c r="P16" s="15">
        <v>-22.093</v>
      </c>
      <c r="Q16" s="15">
        <v>-21.888999999999999</v>
      </c>
      <c r="R16" s="15">
        <v>-21.646000000000001</v>
      </c>
      <c r="S16" s="15">
        <v>-21.827000000000002</v>
      </c>
      <c r="T16" s="15">
        <v>-22.385000000000002</v>
      </c>
      <c r="U16" s="15">
        <v>-22.323204610000001</v>
      </c>
      <c r="V16" s="15">
        <v>-23.259965329999993</v>
      </c>
      <c r="W16" s="15">
        <v>-24.860943239999997</v>
      </c>
      <c r="X16" s="15">
        <v>-28.244</v>
      </c>
      <c r="Y16" s="15">
        <v>-25.679492379999996</v>
      </c>
      <c r="Z16" s="15">
        <v>-39.709308700000001</v>
      </c>
      <c r="AA16" s="15">
        <v>-45.530783970001124</v>
      </c>
      <c r="AB16" s="15">
        <v>-50.644309429999993</v>
      </c>
      <c r="AC16" s="15">
        <v>-62.805608300000003</v>
      </c>
      <c r="AD16" s="15">
        <v>-51.41225878999991</v>
      </c>
      <c r="AE16" s="15">
        <v>-43.403615949999853</v>
      </c>
      <c r="AF16" s="15">
        <v>-48.125252409999895</v>
      </c>
      <c r="AG16" s="15">
        <v>-49.089638419999893</v>
      </c>
      <c r="AH16" s="15">
        <v>-49.50568279000013</v>
      </c>
      <c r="AI16" s="15">
        <v>-49.618327509999958</v>
      </c>
      <c r="AJ16" s="15">
        <v>-46.731236579999916</v>
      </c>
      <c r="AK16" s="15">
        <v>-47.853332379999983</v>
      </c>
      <c r="AL16" s="15">
        <v>-48.974746919999831</v>
      </c>
      <c r="AM16" s="15">
        <v>-50.459604970000072</v>
      </c>
      <c r="AN16" s="15">
        <v>-55.250522899999993</v>
      </c>
      <c r="AO16" s="15">
        <v>-55.387189620000015</v>
      </c>
      <c r="AP16" s="94"/>
      <c r="AQ16" s="15">
        <f t="shared" si="0"/>
        <v>-83.418999999999997</v>
      </c>
      <c r="AR16" s="15">
        <f t="shared" si="1"/>
        <v>-108.077</v>
      </c>
      <c r="AS16" s="15">
        <f t="shared" si="2"/>
        <v>-92.375716549999993</v>
      </c>
      <c r="AT16" s="15">
        <f t="shared" si="3"/>
        <v>-87.454999999999998</v>
      </c>
      <c r="AU16" s="15">
        <f t="shared" si="4"/>
        <v>-92.829113179999993</v>
      </c>
      <c r="AV16" s="15">
        <f t="shared" si="5"/>
        <v>-139.16358505000113</v>
      </c>
      <c r="AW16" s="15">
        <f t="shared" si="6"/>
        <v>-208.26579246999975</v>
      </c>
      <c r="AX16" s="15">
        <f t="shared" si="7"/>
        <v>-196.3389011299999</v>
      </c>
      <c r="AY16" s="15">
        <f>SUM(AJ16:AM16)</f>
        <v>-194.0189208499998</v>
      </c>
      <c r="AZ16" s="15">
        <f t="shared" si="11"/>
        <v>-110.63771252000001</v>
      </c>
    </row>
    <row r="17" spans="3:53" s="8" customFormat="1" ht="16.05" customHeight="1" x14ac:dyDescent="0.3">
      <c r="C17" s="6" t="s">
        <v>77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-40.573848829999996</v>
      </c>
      <c r="M17" s="74">
        <v>-40.04623806</v>
      </c>
      <c r="N17" s="74">
        <v>-40.031501730000002</v>
      </c>
      <c r="O17" s="74">
        <v>-39.98269483</v>
      </c>
      <c r="P17" s="74">
        <v>-40.311999999999998</v>
      </c>
      <c r="Q17" s="74">
        <v>-40.639000000000003</v>
      </c>
      <c r="R17" s="74">
        <v>-40.930999999999997</v>
      </c>
      <c r="S17" s="74">
        <v>-41.250999999999998</v>
      </c>
      <c r="T17" s="74">
        <v>-41.509</v>
      </c>
      <c r="U17" s="74">
        <v>-41.400856760000011</v>
      </c>
      <c r="V17" s="74">
        <v>-48.97043867</v>
      </c>
      <c r="W17" s="74">
        <v>-53.948583669999998</v>
      </c>
      <c r="X17" s="74">
        <v>-54.061</v>
      </c>
      <c r="Y17" s="74">
        <v>-53.474507620000004</v>
      </c>
      <c r="Z17" s="74">
        <v>-67.370071260000017</v>
      </c>
      <c r="AA17" s="74">
        <v>-73.25916140999999</v>
      </c>
      <c r="AB17" s="74">
        <v>-81.611690570000007</v>
      </c>
      <c r="AC17" s="74">
        <v>-79.627767049999989</v>
      </c>
      <c r="AD17" s="74">
        <v>-83.986184040000012</v>
      </c>
      <c r="AE17" s="74">
        <v>-73.771068467051009</v>
      </c>
      <c r="AF17" s="74">
        <v>-80.898620600000001</v>
      </c>
      <c r="AG17" s="74">
        <v>-79.529763360000004</v>
      </c>
      <c r="AH17" s="74">
        <v>-79.229819329999998</v>
      </c>
      <c r="AI17" s="74">
        <v>-82.131537610000009</v>
      </c>
      <c r="AJ17" s="74">
        <v>-81.760968169999899</v>
      </c>
      <c r="AK17" s="74">
        <v>-82.643076689998992</v>
      </c>
      <c r="AL17" s="74">
        <v>-83.532507570001144</v>
      </c>
      <c r="AM17" s="74">
        <v>-84.393099619998878</v>
      </c>
      <c r="AN17" s="74">
        <v>-84.391034950000005</v>
      </c>
      <c r="AO17" s="74">
        <v>-83.080210379999983</v>
      </c>
      <c r="AP17" s="94"/>
      <c r="AQ17" s="15">
        <f t="shared" si="0"/>
        <v>0</v>
      </c>
      <c r="AR17" s="15">
        <f t="shared" si="1"/>
        <v>0</v>
      </c>
      <c r="AS17" s="15">
        <f t="shared" si="2"/>
        <v>-160.63428345</v>
      </c>
      <c r="AT17" s="15">
        <f t="shared" si="3"/>
        <v>-163.13299999999998</v>
      </c>
      <c r="AU17" s="15">
        <f t="shared" si="4"/>
        <v>-185.82887910000002</v>
      </c>
      <c r="AV17" s="15">
        <f t="shared" si="5"/>
        <v>-248.16474029</v>
      </c>
      <c r="AW17" s="15">
        <f t="shared" si="6"/>
        <v>-318.99671012705102</v>
      </c>
      <c r="AX17" s="15">
        <f t="shared" si="7"/>
        <v>-321.78974090000003</v>
      </c>
      <c r="AY17" s="15">
        <f>SUM(AJ17:AM17)</f>
        <v>-332.32965204999891</v>
      </c>
      <c r="AZ17" s="15">
        <f t="shared" si="11"/>
        <v>-167.47124532999999</v>
      </c>
    </row>
    <row r="18" spans="3:53" ht="16.05" customHeight="1" x14ac:dyDescent="0.3">
      <c r="C18" s="79" t="s">
        <v>78</v>
      </c>
      <c r="D18" s="15">
        <v>-32.277999999999999</v>
      </c>
      <c r="E18" s="15">
        <v>-23.033000000000001</v>
      </c>
      <c r="F18" s="15">
        <v>-20.841999999999999</v>
      </c>
      <c r="G18" s="15">
        <v>-28.535</v>
      </c>
      <c r="H18" s="15">
        <v>-27.852</v>
      </c>
      <c r="I18" s="15">
        <v>-20.358000000000001</v>
      </c>
      <c r="J18" s="15">
        <v>-36.289000000000001</v>
      </c>
      <c r="K18" s="15">
        <v>-45.707000000000001</v>
      </c>
      <c r="L18" s="15">
        <v>-36.662999999999997</v>
      </c>
      <c r="M18" s="15">
        <v>-38.225000000000001</v>
      </c>
      <c r="N18" s="15">
        <v>-14.291</v>
      </c>
      <c r="O18" s="15">
        <v>-28.832999999999998</v>
      </c>
      <c r="P18" s="15">
        <v>-39.475000000000001</v>
      </c>
      <c r="Q18" s="15">
        <v>-40.518999999999998</v>
      </c>
      <c r="R18" s="15">
        <v>-29.364999999999998</v>
      </c>
      <c r="S18" s="15">
        <v>-28.686</v>
      </c>
      <c r="T18" s="15">
        <v>-19.408000000000001</v>
      </c>
      <c r="U18" s="15">
        <v>-18.304598999999996</v>
      </c>
      <c r="V18" s="15">
        <v>-20.308509189999999</v>
      </c>
      <c r="W18" s="15">
        <v>-22.400802550000009</v>
      </c>
      <c r="X18" s="15">
        <v>-40.523000000000003</v>
      </c>
      <c r="Y18" s="15">
        <v>-45.8379572199999</v>
      </c>
      <c r="Z18" s="15">
        <v>-66.01828479000001</v>
      </c>
      <c r="AA18" s="15">
        <v>-103.34158960000006</v>
      </c>
      <c r="AB18" s="15">
        <v>-127.25203791</v>
      </c>
      <c r="AC18" s="15">
        <v>-129.1665926099999</v>
      </c>
      <c r="AD18" s="15">
        <v>-129.23732089999999</v>
      </c>
      <c r="AE18" s="15">
        <v>-100.93741282442988</v>
      </c>
      <c r="AF18" s="15">
        <v>-107.73107865000001</v>
      </c>
      <c r="AG18" s="15">
        <v>-93.317680379999985</v>
      </c>
      <c r="AH18" s="15">
        <v>-85.696108179999939</v>
      </c>
      <c r="AI18" s="15">
        <v>-92.364648519999989</v>
      </c>
      <c r="AJ18" s="74">
        <v>-106.06170525000012</v>
      </c>
      <c r="AK18" s="74">
        <v>-135.52809620999992</v>
      </c>
      <c r="AL18" s="74">
        <v>-129.81611137000007</v>
      </c>
      <c r="AM18" s="74">
        <v>-125.63704032000001</v>
      </c>
      <c r="AN18" s="74">
        <v>-112.31129660999999</v>
      </c>
      <c r="AO18" s="74">
        <v>-133.06062028999997</v>
      </c>
      <c r="AP18" s="94"/>
      <c r="AQ18" s="15">
        <f t="shared" si="0"/>
        <v>-104.68799999999999</v>
      </c>
      <c r="AR18" s="15">
        <f t="shared" si="1"/>
        <v>-130.20599999999999</v>
      </c>
      <c r="AS18" s="15">
        <f t="shared" si="2"/>
        <v>-118.012</v>
      </c>
      <c r="AT18" s="15">
        <f t="shared" si="3"/>
        <v>-138.04499999999999</v>
      </c>
      <c r="AU18" s="15">
        <f t="shared" si="4"/>
        <v>-80.421910740000001</v>
      </c>
      <c r="AV18" s="15">
        <f t="shared" si="5"/>
        <v>-255.72083161</v>
      </c>
      <c r="AW18" s="15">
        <f t="shared" si="6"/>
        <v>-486.59336424442978</v>
      </c>
      <c r="AX18" s="15">
        <f t="shared" si="7"/>
        <v>-379.10951572999994</v>
      </c>
      <c r="AY18" s="15">
        <f>SUM(AJ18:AM18)</f>
        <v>-497.04295315000013</v>
      </c>
      <c r="AZ18" s="15">
        <f t="shared" si="11"/>
        <v>-245.37191689999997</v>
      </c>
    </row>
    <row r="19" spans="3:53" s="8" customFormat="1" ht="16.05" customHeight="1" x14ac:dyDescent="0.3">
      <c r="C19" s="6" t="s">
        <v>79</v>
      </c>
      <c r="D19" s="74">
        <v>0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-33.319000000000003</v>
      </c>
      <c r="M19" s="74">
        <v>-32.643000000000001</v>
      </c>
      <c r="N19" s="74">
        <v>-31.468</v>
      </c>
      <c r="O19" s="74">
        <v>-30.41</v>
      </c>
      <c r="P19" s="74">
        <v>-29.491</v>
      </c>
      <c r="Q19" s="74">
        <v>-29.141999999999999</v>
      </c>
      <c r="R19" s="74">
        <v>-28.495000000000001</v>
      </c>
      <c r="S19" s="74">
        <v>-28.01</v>
      </c>
      <c r="T19" s="74">
        <v>-27.478999999999999</v>
      </c>
      <c r="U19" s="74">
        <v>-27.021401000000004</v>
      </c>
      <c r="V19" s="74">
        <v>-30.749490810000005</v>
      </c>
      <c r="W19" s="74">
        <v>-34.988197449999994</v>
      </c>
      <c r="X19" s="74">
        <v>-34.277999999999999</v>
      </c>
      <c r="Y19" s="74">
        <v>-34.453000000000003</v>
      </c>
      <c r="Z19" s="74">
        <v>-40.74571521</v>
      </c>
      <c r="AA19" s="74">
        <v>-42.41545318</v>
      </c>
      <c r="AB19" s="74">
        <v>-47.480962090000006</v>
      </c>
      <c r="AC19" s="74">
        <v>-49.646407390000107</v>
      </c>
      <c r="AD19" s="74">
        <v>-47.41967910000001</v>
      </c>
      <c r="AE19" s="74">
        <v>-64.055587175570224</v>
      </c>
      <c r="AF19" s="74">
        <v>-49.554921349999987</v>
      </c>
      <c r="AG19" s="74">
        <v>-48.039319620000015</v>
      </c>
      <c r="AH19" s="74">
        <v>-47.247891819999992</v>
      </c>
      <c r="AI19" s="74">
        <v>-47.929351480000015</v>
      </c>
      <c r="AJ19" s="74">
        <v>-49.883294749999898</v>
      </c>
      <c r="AK19" s="74">
        <v>-49.184903790000106</v>
      </c>
      <c r="AL19" s="74">
        <v>-45.906888629999969</v>
      </c>
      <c r="AM19" s="74">
        <v>-44.179959680000017</v>
      </c>
      <c r="AN19" s="74">
        <v>-47.299703390000005</v>
      </c>
      <c r="AO19" s="74">
        <v>-47.03437971000001</v>
      </c>
      <c r="AP19" s="94"/>
      <c r="AQ19" s="15">
        <f t="shared" si="0"/>
        <v>0</v>
      </c>
      <c r="AR19" s="15">
        <f t="shared" si="1"/>
        <v>0</v>
      </c>
      <c r="AS19" s="15">
        <f t="shared" si="2"/>
        <v>-127.84</v>
      </c>
      <c r="AT19" s="15">
        <f t="shared" si="3"/>
        <v>-115.13800000000001</v>
      </c>
      <c r="AU19" s="15">
        <f t="shared" si="4"/>
        <v>-120.23808926000001</v>
      </c>
      <c r="AV19" s="15">
        <f t="shared" si="5"/>
        <v>-151.89216838999999</v>
      </c>
      <c r="AW19" s="15">
        <f t="shared" si="6"/>
        <v>-208.60263575557036</v>
      </c>
      <c r="AX19" s="15">
        <f t="shared" si="7"/>
        <v>-192.77148427</v>
      </c>
      <c r="AY19" s="15">
        <f>SUM(AJ19:AM19)</f>
        <v>-189.15504684999999</v>
      </c>
      <c r="AZ19" s="15">
        <f t="shared" si="11"/>
        <v>-94.334083100000015</v>
      </c>
      <c r="BA19" s="106"/>
    </row>
    <row r="20" spans="3:53" s="5" customFormat="1" ht="16.05" customHeight="1" x14ac:dyDescent="0.3">
      <c r="C20" s="77" t="s">
        <v>80</v>
      </c>
      <c r="D20" s="78">
        <v>2.481999999999978</v>
      </c>
      <c r="E20" s="78">
        <v>34.825999999999993</v>
      </c>
      <c r="F20" s="78">
        <v>35.825000000000024</v>
      </c>
      <c r="G20" s="78">
        <v>-8.1150000000000162</v>
      </c>
      <c r="H20" s="78">
        <v>-7.7909999999999648</v>
      </c>
      <c r="I20" s="78">
        <v>-1.0420000000000122</v>
      </c>
      <c r="J20" s="78">
        <v>5.0360000000000085</v>
      </c>
      <c r="K20" s="78">
        <v>52.122999999999998</v>
      </c>
      <c r="L20" s="78">
        <v>-53.952999999999996</v>
      </c>
      <c r="M20" s="78">
        <v>-27.490999999999929</v>
      </c>
      <c r="N20" s="78">
        <v>38.348000000000027</v>
      </c>
      <c r="O20" s="78">
        <v>13.069999999999947</v>
      </c>
      <c r="P20" s="78">
        <v>-5.9590000000000245</v>
      </c>
      <c r="Q20" s="78">
        <v>7.4670000000000165</v>
      </c>
      <c r="R20" s="78">
        <v>29.021000000000061</v>
      </c>
      <c r="S20" s="78">
        <v>38.070000000000036</v>
      </c>
      <c r="T20" s="78">
        <v>48.562000000000026</v>
      </c>
      <c r="U20" s="78">
        <v>80.983265109999792</v>
      </c>
      <c r="V20" s="78">
        <v>28.505776610000076</v>
      </c>
      <c r="W20" s="78">
        <v>15.278757399999968</v>
      </c>
      <c r="X20" s="78">
        <v>3.8490000000000322</v>
      </c>
      <c r="Y20" s="78">
        <v>46.383042780000125</v>
      </c>
      <c r="Z20" s="78">
        <v>115.72836919999993</v>
      </c>
      <c r="AA20" s="78">
        <v>63.261971589896916</v>
      </c>
      <c r="AB20" s="78">
        <v>-137.68899999999977</v>
      </c>
      <c r="AC20" s="78">
        <v>-59.99599999999991</v>
      </c>
      <c r="AD20" s="78">
        <v>-58.107000000000923</v>
      </c>
      <c r="AE20" s="78">
        <v>-25.947999999998956</v>
      </c>
      <c r="AF20" s="78">
        <v>-71.50199999999991</v>
      </c>
      <c r="AG20" s="78">
        <v>25.027999999999906</v>
      </c>
      <c r="AH20" s="78">
        <v>40.299000000000547</v>
      </c>
      <c r="AI20" s="78">
        <v>8.5659999999994412</v>
      </c>
      <c r="AJ20" s="78">
        <v>-15.241999999999791</v>
      </c>
      <c r="AK20" s="78">
        <v>44.848999999999528</v>
      </c>
      <c r="AL20" s="78">
        <v>75.277999999999849</v>
      </c>
      <c r="AM20" s="78">
        <v>70.089999999999947</v>
      </c>
      <c r="AN20" s="78">
        <v>32.281999999999869</v>
      </c>
      <c r="AO20" s="78">
        <f>SUM(AO15:AO19)</f>
        <v>89.708000000000752</v>
      </c>
      <c r="AP20" s="94"/>
      <c r="AQ20" s="78">
        <f>SUM(AQ15:AQ19)</f>
        <v>65.017999999999915</v>
      </c>
      <c r="AR20" s="78">
        <f t="shared" ref="AR20:AX20" si="14">SUM(AR15:AR19)</f>
        <v>48.326000000000391</v>
      </c>
      <c r="AS20" s="78">
        <f t="shared" si="14"/>
        <v>-30.026000000000664</v>
      </c>
      <c r="AT20" s="78">
        <f t="shared" si="14"/>
        <v>68.598999999998568</v>
      </c>
      <c r="AU20" s="78">
        <f t="shared" si="14"/>
        <v>173.32979911999993</v>
      </c>
      <c r="AV20" s="78">
        <f t="shared" si="14"/>
        <v>229.22238356989834</v>
      </c>
      <c r="AW20" s="78">
        <f t="shared" si="14"/>
        <v>-281.73999999999893</v>
      </c>
      <c r="AX20" s="78">
        <f t="shared" si="14"/>
        <v>2.3910000000002185</v>
      </c>
      <c r="AY20" s="78">
        <f>SUM(AY15:AY19)</f>
        <v>174.97499999999988</v>
      </c>
      <c r="AZ20" s="78">
        <f t="shared" si="11"/>
        <v>121.99000000000062</v>
      </c>
    </row>
    <row r="21" spans="3:53" ht="16.05" customHeight="1" x14ac:dyDescent="0.3">
      <c r="C21" s="79" t="s">
        <v>81</v>
      </c>
      <c r="D21" s="15">
        <v>4.4710000000000001</v>
      </c>
      <c r="E21" s="15">
        <v>-4.4409999999999998</v>
      </c>
      <c r="F21" s="15">
        <v>-4.5720000000000001</v>
      </c>
      <c r="G21" s="15">
        <v>21.094000000000001</v>
      </c>
      <c r="H21" s="15">
        <v>9.3810000000000002</v>
      </c>
      <c r="I21" s="15">
        <v>5.7009999999999996</v>
      </c>
      <c r="J21" s="15">
        <v>10.266</v>
      </c>
      <c r="K21" s="15">
        <v>19.298999999999999</v>
      </c>
      <c r="L21" s="15">
        <v>12.306791310000001</v>
      </c>
      <c r="M21" s="15">
        <v>7.8089163899999994</v>
      </c>
      <c r="N21" s="15">
        <v>-2.8853115499999999</v>
      </c>
      <c r="O21" s="15">
        <v>-9.9590328699999997</v>
      </c>
      <c r="P21" s="15">
        <v>12.109147950000001</v>
      </c>
      <c r="Q21" s="15">
        <v>-1.1161922699999995</v>
      </c>
      <c r="R21" s="15">
        <v>8.8640000000000008</v>
      </c>
      <c r="S21" s="15">
        <v>-3.4550000000000001</v>
      </c>
      <c r="T21" s="15">
        <v>-7.3630000000000004</v>
      </c>
      <c r="U21" s="15">
        <v>-14.23771357</v>
      </c>
      <c r="V21" s="15">
        <v>-1.7688272800000004</v>
      </c>
      <c r="W21" s="15">
        <v>2.3755459500000002</v>
      </c>
      <c r="X21" s="15">
        <v>16.401</v>
      </c>
      <c r="Y21" s="15">
        <v>3.96</v>
      </c>
      <c r="Z21" s="15">
        <v>-34.568638409999998</v>
      </c>
      <c r="AA21" s="15">
        <v>34.603218920600007</v>
      </c>
      <c r="AB21" s="15">
        <v>69.592902556599995</v>
      </c>
      <c r="AC21" s="15">
        <v>19.047509252200001</v>
      </c>
      <c r="AD21" s="15">
        <v>31.428042956399988</v>
      </c>
      <c r="AE21" s="15">
        <v>155.95927425530815</v>
      </c>
      <c r="AF21" s="15">
        <v>31.209846793800008</v>
      </c>
      <c r="AG21" s="15">
        <v>4.7630288877999654</v>
      </c>
      <c r="AH21" s="15">
        <v>-2.4968426399999841</v>
      </c>
      <c r="AI21" s="15">
        <v>54.840673677600108</v>
      </c>
      <c r="AJ21" s="15">
        <v>17.808964432599968</v>
      </c>
      <c r="AK21" s="15">
        <v>3.1410837999999996</v>
      </c>
      <c r="AL21" s="15">
        <v>-1.4504582999999907</v>
      </c>
      <c r="AM21" s="15">
        <v>57.505437399999991</v>
      </c>
      <c r="AN21" s="15">
        <v>18.459486699999999</v>
      </c>
      <c r="AO21" s="15">
        <v>-19.186190020000002</v>
      </c>
      <c r="AP21" s="94"/>
      <c r="AQ21" s="15">
        <f t="shared" si="0"/>
        <v>16.552</v>
      </c>
      <c r="AR21" s="15">
        <f t="shared" si="1"/>
        <v>44.646999999999998</v>
      </c>
      <c r="AS21" s="15">
        <f t="shared" si="2"/>
        <v>7.271363280000001</v>
      </c>
      <c r="AT21" s="15">
        <f t="shared" si="3"/>
        <v>16.40195568</v>
      </c>
      <c r="AU21" s="15">
        <f t="shared" si="4"/>
        <v>-20.993994900000001</v>
      </c>
      <c r="AV21" s="15">
        <f t="shared" si="5"/>
        <v>20.395580510600009</v>
      </c>
      <c r="AW21" s="15">
        <f t="shared" si="6"/>
        <v>276.0277290205081</v>
      </c>
      <c r="AX21" s="15">
        <f t="shared" si="7"/>
        <v>88.316706719200099</v>
      </c>
      <c r="AY21" s="15">
        <f>SUM(AJ21:AM21)</f>
        <v>77.005027332599965</v>
      </c>
      <c r="AZ21" s="15">
        <f t="shared" si="11"/>
        <v>-0.72670332000000215</v>
      </c>
    </row>
    <row r="22" spans="3:53" s="8" customFormat="1" ht="16.05" customHeight="1" x14ac:dyDescent="0.3">
      <c r="C22" s="6" t="s">
        <v>82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4.5652086900000004</v>
      </c>
      <c r="M22" s="74">
        <v>4.1810836100000008</v>
      </c>
      <c r="N22" s="74">
        <v>3.8253115499999999</v>
      </c>
      <c r="O22" s="74">
        <v>3.2380328700000001</v>
      </c>
      <c r="P22" s="74">
        <v>3.0538520500000002</v>
      </c>
      <c r="Q22" s="74">
        <v>2.79319227</v>
      </c>
      <c r="R22" s="74">
        <v>2.2679999999999998</v>
      </c>
      <c r="S22" s="74">
        <v>2.9169999999999998</v>
      </c>
      <c r="T22" s="74">
        <v>2.9689999999999999</v>
      </c>
      <c r="U22" s="74">
        <v>2.6107135699999988</v>
      </c>
      <c r="V22" s="74">
        <v>3.1418272800000002</v>
      </c>
      <c r="W22" s="74">
        <v>3.40045405</v>
      </c>
      <c r="X22" s="74">
        <v>3.1850000000000001</v>
      </c>
      <c r="Y22" s="74">
        <v>3.21124333999999</v>
      </c>
      <c r="Z22" s="74">
        <v>3.29563841</v>
      </c>
      <c r="AA22" s="74">
        <v>3.739537739399998</v>
      </c>
      <c r="AB22" s="74">
        <v>5.1590974434000039</v>
      </c>
      <c r="AC22" s="74">
        <v>3.6534907478000038</v>
      </c>
      <c r="AD22" s="74">
        <v>2.8799570435999891</v>
      </c>
      <c r="AE22" s="74">
        <v>-3.245274255308106</v>
      </c>
      <c r="AF22" s="74">
        <v>3.3191532061999971</v>
      </c>
      <c r="AG22" s="74">
        <v>2.7399711122000343</v>
      </c>
      <c r="AH22" s="74">
        <v>3.1678426399999888</v>
      </c>
      <c r="AI22" s="74">
        <v>3.2133263223998791</v>
      </c>
      <c r="AJ22" s="74">
        <v>2.5280355674000314</v>
      </c>
      <c r="AK22" s="74">
        <v>2.3529162000000001</v>
      </c>
      <c r="AL22" s="74">
        <v>2.1544582999999906</v>
      </c>
      <c r="AM22" s="74">
        <v>1.9155626000000117</v>
      </c>
      <c r="AN22" s="74">
        <v>1.3415132999999999</v>
      </c>
      <c r="AO22" s="74">
        <v>0.69419002000000107</v>
      </c>
      <c r="AP22" s="94"/>
      <c r="AQ22" s="15">
        <f t="shared" si="0"/>
        <v>0</v>
      </c>
      <c r="AR22" s="15">
        <f t="shared" si="1"/>
        <v>0</v>
      </c>
      <c r="AS22" s="15">
        <f t="shared" si="2"/>
        <v>15.80963672</v>
      </c>
      <c r="AT22" s="15">
        <f t="shared" si="3"/>
        <v>11.032044319999999</v>
      </c>
      <c r="AU22" s="15">
        <f t="shared" si="4"/>
        <v>12.121994900000001</v>
      </c>
      <c r="AV22" s="15">
        <f t="shared" si="5"/>
        <v>13.431419489399987</v>
      </c>
      <c r="AW22" s="15">
        <f t="shared" si="6"/>
        <v>8.4472709794918899</v>
      </c>
      <c r="AX22" s="15">
        <f t="shared" si="7"/>
        <v>12.440293280799899</v>
      </c>
      <c r="AY22" s="15">
        <f>SUM(AJ22:AM22)</f>
        <v>8.9509726674000341</v>
      </c>
      <c r="AZ22" s="15">
        <f t="shared" si="11"/>
        <v>2.035703320000001</v>
      </c>
    </row>
    <row r="23" spans="3:53" s="5" customFormat="1" ht="16.05" customHeight="1" x14ac:dyDescent="0.3">
      <c r="C23" s="6" t="s">
        <v>106</v>
      </c>
      <c r="D23" s="74">
        <v>0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0</v>
      </c>
      <c r="Y23" s="74">
        <v>0</v>
      </c>
      <c r="Z23" s="74">
        <v>0.30463080000000003</v>
      </c>
      <c r="AA23" s="74">
        <v>0.31036919999999996</v>
      </c>
      <c r="AB23" s="74">
        <v>9.5000000000000001E-2</v>
      </c>
      <c r="AC23" s="74">
        <v>0.19199999999999998</v>
      </c>
      <c r="AD23" s="74">
        <v>0.14000000000000001</v>
      </c>
      <c r="AE23" s="74">
        <v>-0.64599999999999991</v>
      </c>
      <c r="AF23" s="74">
        <v>9.7000000000000003E-2</v>
      </c>
      <c r="AG23" s="74">
        <v>8.3000000000000004E-2</v>
      </c>
      <c r="AH23" s="74">
        <v>-7.2000000000000008E-2</v>
      </c>
      <c r="AI23" s="74">
        <v>-0.157</v>
      </c>
      <c r="AJ23" s="74">
        <v>-0.126</v>
      </c>
      <c r="AK23" s="74">
        <v>-0.11</v>
      </c>
      <c r="AL23" s="74">
        <v>-0.151</v>
      </c>
      <c r="AM23" s="74">
        <v>-0.26100000000000001</v>
      </c>
      <c r="AN23" s="74">
        <v>0.13200000000000001</v>
      </c>
      <c r="AO23" s="74">
        <v>-0.106</v>
      </c>
      <c r="AP23" s="94"/>
      <c r="AQ23" s="15">
        <f t="shared" si="0"/>
        <v>0</v>
      </c>
      <c r="AR23" s="15">
        <f t="shared" si="1"/>
        <v>0</v>
      </c>
      <c r="AS23" s="15">
        <f t="shared" si="2"/>
        <v>0</v>
      </c>
      <c r="AT23" s="15">
        <f t="shared" si="3"/>
        <v>0</v>
      </c>
      <c r="AU23" s="15">
        <f t="shared" si="4"/>
        <v>0</v>
      </c>
      <c r="AV23" s="15">
        <f t="shared" si="5"/>
        <v>0.61499999999999999</v>
      </c>
      <c r="AW23" s="15">
        <f t="shared" si="6"/>
        <v>-0.21899999999999992</v>
      </c>
      <c r="AX23" s="15">
        <f t="shared" si="7"/>
        <v>-4.9000000000000016E-2</v>
      </c>
      <c r="AY23" s="15">
        <f>SUM(AJ23:AM23)</f>
        <v>-0.64800000000000002</v>
      </c>
      <c r="AZ23" s="15">
        <f t="shared" si="11"/>
        <v>2.6000000000000009E-2</v>
      </c>
    </row>
    <row r="24" spans="3:53" s="5" customFormat="1" ht="16.05" customHeight="1" x14ac:dyDescent="0.3">
      <c r="C24" s="77" t="s">
        <v>83</v>
      </c>
      <c r="D24" s="78">
        <v>6.9529999999999781</v>
      </c>
      <c r="E24" s="78">
        <v>30.384999999999994</v>
      </c>
      <c r="F24" s="78">
        <v>31.253000000000025</v>
      </c>
      <c r="G24" s="78">
        <v>12.978999999999985</v>
      </c>
      <c r="H24" s="78">
        <v>1.5900000000000354</v>
      </c>
      <c r="I24" s="78">
        <v>4.6589999999999874</v>
      </c>
      <c r="J24" s="78">
        <v>15.302000000000008</v>
      </c>
      <c r="K24" s="78">
        <v>71.421999999999997</v>
      </c>
      <c r="L24" s="78">
        <v>-37.080999999999996</v>
      </c>
      <c r="M24" s="78">
        <v>-15.500999999999927</v>
      </c>
      <c r="N24" s="78">
        <v>39.288000000000032</v>
      </c>
      <c r="O24" s="78">
        <v>6.3489999999999469</v>
      </c>
      <c r="P24" s="78">
        <v>9.2039999999999758</v>
      </c>
      <c r="Q24" s="78">
        <v>9.1440000000000179</v>
      </c>
      <c r="R24" s="78">
        <v>40.153000000000063</v>
      </c>
      <c r="S24" s="78">
        <v>37.532000000000039</v>
      </c>
      <c r="T24" s="78">
        <v>44.168000000000028</v>
      </c>
      <c r="U24" s="78">
        <v>69.356265109999796</v>
      </c>
      <c r="V24" s="78">
        <v>29.878776610000077</v>
      </c>
      <c r="W24" s="78">
        <v>21.054757399999968</v>
      </c>
      <c r="X24" s="78">
        <v>23.435000000000031</v>
      </c>
      <c r="Y24" s="78">
        <v>53.554286120000114</v>
      </c>
      <c r="Z24" s="78">
        <v>84.759999999999934</v>
      </c>
      <c r="AA24" s="78">
        <v>101.9150974498969</v>
      </c>
      <c r="AB24" s="78">
        <v>-62.841999999999771</v>
      </c>
      <c r="AC24" s="78">
        <v>-37.102999999999902</v>
      </c>
      <c r="AD24" s="78">
        <v>-23.659000000000944</v>
      </c>
      <c r="AE24" s="78">
        <v>126.12000000000108</v>
      </c>
      <c r="AF24" s="78">
        <v>-36.875999999999898</v>
      </c>
      <c r="AG24" s="78">
        <v>32.613999999999905</v>
      </c>
      <c r="AH24" s="78">
        <v>40.89800000000055</v>
      </c>
      <c r="AI24" s="78">
        <v>66.462999999999425</v>
      </c>
      <c r="AJ24" s="78">
        <v>4.9690000000002081</v>
      </c>
      <c r="AK24" s="78">
        <v>50.232999999999528</v>
      </c>
      <c r="AL24" s="78">
        <v>75.830999999999847</v>
      </c>
      <c r="AM24" s="78">
        <v>129.24999999999994</v>
      </c>
      <c r="AN24" s="78">
        <v>52.214999999999868</v>
      </c>
      <c r="AO24" s="78">
        <f>SUM(AO20:AO23)</f>
        <v>71.110000000000767</v>
      </c>
      <c r="AP24" s="94"/>
      <c r="AQ24" s="78">
        <f>SUM(AQ20:AQ23)</f>
        <v>81.569999999999908</v>
      </c>
      <c r="AR24" s="78">
        <f t="shared" ref="AR24:AX24" si="15">SUM(AR20:AR23)</f>
        <v>92.973000000000383</v>
      </c>
      <c r="AS24" s="78">
        <f t="shared" si="15"/>
        <v>-6.9450000000006611</v>
      </c>
      <c r="AT24" s="78">
        <f t="shared" si="15"/>
        <v>96.032999999998566</v>
      </c>
      <c r="AU24" s="78">
        <f t="shared" si="15"/>
        <v>164.45779911999995</v>
      </c>
      <c r="AV24" s="78">
        <f t="shared" si="15"/>
        <v>263.66438356989835</v>
      </c>
      <c r="AW24" s="78">
        <f t="shared" si="15"/>
        <v>2.5160000000010654</v>
      </c>
      <c r="AX24" s="78">
        <f t="shared" si="15"/>
        <v>103.09900000000022</v>
      </c>
      <c r="AY24" s="78">
        <f>SUM(AY20:AY23)</f>
        <v>260.28299999999984</v>
      </c>
      <c r="AZ24" s="78">
        <f t="shared" si="11"/>
        <v>123.32500000000064</v>
      </c>
    </row>
    <row r="25" spans="3:53" ht="16.05" customHeight="1" x14ac:dyDescent="0.3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82"/>
      <c r="AL25" s="82"/>
      <c r="AM25" s="82"/>
      <c r="AN25" s="82"/>
      <c r="AO25" s="8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3:53" s="5" customFormat="1" ht="16.05" customHeight="1" x14ac:dyDescent="0.3">
      <c r="C26" s="77" t="s">
        <v>84</v>
      </c>
      <c r="D26" s="78">
        <f t="shared" ref="D26:AI26" si="16">D15-D12</f>
        <v>52.964999999999975</v>
      </c>
      <c r="E26" s="78">
        <f t="shared" si="16"/>
        <v>77.99799999999999</v>
      </c>
      <c r="F26" s="78">
        <f t="shared" si="16"/>
        <v>78.082000000000022</v>
      </c>
      <c r="G26" s="78">
        <f t="shared" si="16"/>
        <v>44.079999999999984</v>
      </c>
      <c r="H26" s="78">
        <f t="shared" si="16"/>
        <v>45.070000000000036</v>
      </c>
      <c r="I26" s="78">
        <f t="shared" si="16"/>
        <v>46.42499999999999</v>
      </c>
      <c r="J26" s="78">
        <f t="shared" si="16"/>
        <v>69.669000000000011</v>
      </c>
      <c r="K26" s="78">
        <f t="shared" si="16"/>
        <v>125.44499999999999</v>
      </c>
      <c r="L26" s="78">
        <f t="shared" si="16"/>
        <v>17.964340570000005</v>
      </c>
      <c r="M26" s="78">
        <f t="shared" si="16"/>
        <v>46.165786560000072</v>
      </c>
      <c r="N26" s="78">
        <f t="shared" si="16"/>
        <v>86.91082676000002</v>
      </c>
      <c r="O26" s="78">
        <f t="shared" si="16"/>
        <v>75.698922549999935</v>
      </c>
      <c r="P26" s="78">
        <f t="shared" si="16"/>
        <v>64.59099999999998</v>
      </c>
      <c r="Q26" s="78">
        <f t="shared" si="16"/>
        <v>78.09</v>
      </c>
      <c r="R26" s="78">
        <f t="shared" si="16"/>
        <v>86.702000000000055</v>
      </c>
      <c r="S26" s="78">
        <f t="shared" si="16"/>
        <v>97.162000000000049</v>
      </c>
      <c r="T26" s="78">
        <f t="shared" si="16"/>
        <v>99.087000000000018</v>
      </c>
      <c r="U26" s="78">
        <f t="shared" si="16"/>
        <v>129.28995245999982</v>
      </c>
      <c r="V26" s="78">
        <f t="shared" si="16"/>
        <v>81.314919580000065</v>
      </c>
      <c r="W26" s="78">
        <f t="shared" si="16"/>
        <v>72.541838659999968</v>
      </c>
      <c r="X26" s="78">
        <f t="shared" si="16"/>
        <v>81.983000000000047</v>
      </c>
      <c r="Y26" s="78">
        <f t="shared" si="16"/>
        <v>127.34500000000003</v>
      </c>
      <c r="Z26" s="78">
        <f t="shared" si="16"/>
        <v>231.83227887999999</v>
      </c>
      <c r="AA26" s="78">
        <f t="shared" si="16"/>
        <v>223.13298556989812</v>
      </c>
      <c r="AB26" s="78">
        <f t="shared" si="16"/>
        <v>55.381163350000236</v>
      </c>
      <c r="AC26" s="78">
        <f t="shared" si="16"/>
        <v>142.72176193999996</v>
      </c>
      <c r="AD26" s="78">
        <f t="shared" si="16"/>
        <v>131.0130415299989</v>
      </c>
      <c r="AE26" s="78">
        <f t="shared" si="16"/>
        <v>108.84810448940715</v>
      </c>
      <c r="AF26" s="78">
        <f t="shared" si="16"/>
        <v>94.11654637000008</v>
      </c>
      <c r="AG26" s="78">
        <f t="shared" si="16"/>
        <v>175.49405738999968</v>
      </c>
      <c r="AH26" s="78">
        <f t="shared" si="16"/>
        <v>184.36545344000061</v>
      </c>
      <c r="AI26" s="78">
        <f t="shared" si="16"/>
        <v>159.99993571999943</v>
      </c>
      <c r="AJ26" s="78">
        <f t="shared" ref="AJ26:AK26" si="17">AJ15-AJ12</f>
        <v>147.90040153000012</v>
      </c>
      <c r="AK26" s="78">
        <f t="shared" si="17"/>
        <v>237.73615898999839</v>
      </c>
      <c r="AL26" s="78">
        <f t="shared" ref="AL26" si="18">AL15-AL12</f>
        <v>260.07213747000117</v>
      </c>
      <c r="AM26" s="78">
        <f t="shared" ref="AM26" si="19">AM15-AM12</f>
        <v>248.9230994699987</v>
      </c>
      <c r="AN26" s="78">
        <f>AN15-AN12</f>
        <v>204.28356117999982</v>
      </c>
      <c r="AO26" s="78">
        <f>AO15-AO12</f>
        <v>280.64536310000085</v>
      </c>
      <c r="AP26" s="73"/>
      <c r="AQ26" s="78">
        <f t="shared" ref="AQ26:AV26" si="20">AQ15-AQ12</f>
        <v>253.12499999999991</v>
      </c>
      <c r="AR26" s="78">
        <f t="shared" si="20"/>
        <v>286.60900000000038</v>
      </c>
      <c r="AS26" s="78">
        <f t="shared" si="20"/>
        <v>226.73987643999931</v>
      </c>
      <c r="AT26" s="78">
        <f t="shared" si="20"/>
        <v>326.54499999999854</v>
      </c>
      <c r="AU26" s="78">
        <f t="shared" si="20"/>
        <v>382.23371069999996</v>
      </c>
      <c r="AV26" s="78">
        <f t="shared" si="20"/>
        <v>664.29326444989954</v>
      </c>
      <c r="AW26" s="78">
        <f t="shared" ref="AW26:AX26" si="21">AW15-AW12</f>
        <v>437.96407130940685</v>
      </c>
      <c r="AX26" s="78">
        <f t="shared" si="21"/>
        <v>613.97599291999995</v>
      </c>
      <c r="AY26" s="78">
        <f>AY15-AY12</f>
        <v>894.63179745999889</v>
      </c>
      <c r="AZ26" s="78">
        <f>AZ15-AZ12</f>
        <v>484.92892428000073</v>
      </c>
    </row>
    <row r="27" spans="3:53" s="10" customFormat="1" ht="16.05" customHeight="1" x14ac:dyDescent="0.3">
      <c r="C27" s="9" t="s">
        <v>85</v>
      </c>
      <c r="D27" s="11">
        <f t="shared" ref="D27:AI27" si="22">D26/D$6</f>
        <v>3.4257562018055944E-2</v>
      </c>
      <c r="E27" s="11">
        <f t="shared" si="22"/>
        <v>4.9793924474724464E-2</v>
      </c>
      <c r="F27" s="11">
        <f t="shared" si="22"/>
        <v>4.8543121949036011E-2</v>
      </c>
      <c r="G27" s="11">
        <f t="shared" si="22"/>
        <v>2.781893959856916E-2</v>
      </c>
      <c r="H27" s="11">
        <f t="shared" si="22"/>
        <v>2.9119802758078881E-2</v>
      </c>
      <c r="I27" s="11">
        <f t="shared" si="22"/>
        <v>2.8298764241577873E-2</v>
      </c>
      <c r="J27" s="11">
        <f t="shared" si="22"/>
        <v>4.0318711634606652E-2</v>
      </c>
      <c r="K27" s="11">
        <f t="shared" si="22"/>
        <v>7.4593850177230622E-2</v>
      </c>
      <c r="L27" s="11">
        <f t="shared" si="22"/>
        <v>1.109002328589111E-2</v>
      </c>
      <c r="M27" s="11">
        <f t="shared" si="22"/>
        <v>2.7421462183795847E-2</v>
      </c>
      <c r="N27" s="11">
        <f t="shared" si="22"/>
        <v>4.9839362204448984E-2</v>
      </c>
      <c r="O27" s="11">
        <f t="shared" si="22"/>
        <v>4.338402662797005E-2</v>
      </c>
      <c r="P27" s="11">
        <f t="shared" si="22"/>
        <v>3.6632348829387991E-2</v>
      </c>
      <c r="Q27" s="11">
        <f t="shared" si="22"/>
        <v>4.6253408738216012E-2</v>
      </c>
      <c r="R27" s="11">
        <f t="shared" si="22"/>
        <v>4.5593349309042713E-2</v>
      </c>
      <c r="S27" s="11">
        <f t="shared" si="22"/>
        <v>4.9692090292904216E-2</v>
      </c>
      <c r="T27" s="11">
        <f t="shared" si="22"/>
        <v>5.1872225767492952E-2</v>
      </c>
      <c r="U27" s="11">
        <f t="shared" si="22"/>
        <v>6.3509396466481002E-2</v>
      </c>
      <c r="V27" s="11">
        <f t="shared" si="22"/>
        <v>3.9818854798515886E-2</v>
      </c>
      <c r="W27" s="11">
        <f t="shared" si="22"/>
        <v>3.4963679788237466E-2</v>
      </c>
      <c r="X27" s="11">
        <f t="shared" si="22"/>
        <v>3.8826293503345696E-2</v>
      </c>
      <c r="Y27" s="11">
        <f t="shared" si="22"/>
        <v>5.7612291828686407E-2</v>
      </c>
      <c r="Z27" s="11">
        <f t="shared" si="22"/>
        <v>8.7178816039881854E-2</v>
      </c>
      <c r="AA27" s="11">
        <f t="shared" si="22"/>
        <v>7.8473124049657048E-2</v>
      </c>
      <c r="AB27" s="11">
        <f t="shared" si="22"/>
        <v>1.9686012685090213E-2</v>
      </c>
      <c r="AC27" s="11">
        <f t="shared" si="22"/>
        <v>4.7516441591155222E-2</v>
      </c>
      <c r="AD27" s="11">
        <f t="shared" si="22"/>
        <v>4.2509912269572618E-2</v>
      </c>
      <c r="AE27" s="11">
        <f t="shared" si="22"/>
        <v>3.5547287366338436E-2</v>
      </c>
      <c r="AF27" s="11">
        <f t="shared" si="22"/>
        <v>3.0408614228083341E-2</v>
      </c>
      <c r="AG27" s="11">
        <f t="shared" si="22"/>
        <v>5.2090520477610459E-2</v>
      </c>
      <c r="AH27" s="11">
        <f t="shared" si="22"/>
        <v>5.2508417001788758E-2</v>
      </c>
      <c r="AI27" s="11">
        <f t="shared" si="22"/>
        <v>4.4497700224435201E-2</v>
      </c>
      <c r="AJ27" s="11">
        <f t="shared" ref="AJ27:AK27" si="23">AJ26/AJ$6</f>
        <v>4.0820166136797176E-2</v>
      </c>
      <c r="AK27" s="11">
        <f t="shared" si="23"/>
        <v>5.9805235895393334E-2</v>
      </c>
      <c r="AL27" s="11">
        <f t="shared" ref="AL27" si="24">AL26/AL$6</f>
        <v>6.2750210388938854E-2</v>
      </c>
      <c r="AM27" s="11">
        <f t="shared" ref="AM27" si="25">AM26/AM$6</f>
        <v>5.7806510250588215E-2</v>
      </c>
      <c r="AN27" s="11">
        <f t="shared" ref="AN27:AO27" si="26">AN26/AN$6</f>
        <v>4.9306065949937361E-2</v>
      </c>
      <c r="AO27" s="11">
        <f t="shared" si="26"/>
        <v>6.4619135247448486E-2</v>
      </c>
      <c r="AP27" s="40"/>
      <c r="AQ27" s="11">
        <f t="shared" ref="AQ27:AV27" si="27">AQ26/AQ$6</f>
        <v>4.0143283570727807E-2</v>
      </c>
      <c r="AR27" s="11">
        <f t="shared" si="27"/>
        <v>4.3439170928982578E-2</v>
      </c>
      <c r="AS27" s="11">
        <f t="shared" si="27"/>
        <v>3.3382857956406643E-2</v>
      </c>
      <c r="AT27" s="11">
        <f t="shared" si="27"/>
        <v>4.4680478717166738E-2</v>
      </c>
      <c r="AU27" s="11">
        <f t="shared" si="27"/>
        <v>4.7406645014332352E-2</v>
      </c>
      <c r="AV27" s="11">
        <f t="shared" si="27"/>
        <v>6.761518178773783E-2</v>
      </c>
      <c r="AW27" s="11">
        <f t="shared" ref="AW27:AX27" si="28">AW26/AW$6</f>
        <v>3.6616439614362714E-2</v>
      </c>
      <c r="AX27" s="11">
        <f t="shared" si="28"/>
        <v>4.5241988367343638E-2</v>
      </c>
      <c r="AY27" s="11">
        <f>AY26/AY$6</f>
        <v>5.5743435126599267E-2</v>
      </c>
      <c r="AZ27" s="11">
        <f>AZ26/AZ$6</f>
        <v>5.7142952590793515E-2</v>
      </c>
    </row>
    <row r="28" spans="3:53" s="5" customFormat="1" ht="16.05" customHeight="1" x14ac:dyDescent="0.3">
      <c r="C28" s="77" t="s">
        <v>86</v>
      </c>
      <c r="D28" s="78">
        <f t="shared" ref="D28:AI28" si="29">D24-D22-D19-D17-D12</f>
        <v>6.9529999999999781</v>
      </c>
      <c r="E28" s="78">
        <f t="shared" si="29"/>
        <v>30.384999999999994</v>
      </c>
      <c r="F28" s="78">
        <f t="shared" si="29"/>
        <v>31.253000000000025</v>
      </c>
      <c r="G28" s="78">
        <f t="shared" si="29"/>
        <v>12.978999999999985</v>
      </c>
      <c r="H28" s="78">
        <f t="shared" si="29"/>
        <v>1.5900000000000354</v>
      </c>
      <c r="I28" s="78">
        <f t="shared" si="29"/>
        <v>4.6589999999999874</v>
      </c>
      <c r="J28" s="78">
        <f t="shared" si="29"/>
        <v>15.302000000000008</v>
      </c>
      <c r="K28" s="78">
        <f t="shared" si="29"/>
        <v>71.421999999999997</v>
      </c>
      <c r="L28" s="78">
        <f t="shared" si="29"/>
        <v>-28.219019289999999</v>
      </c>
      <c r="M28" s="78">
        <f t="shared" si="29"/>
        <v>-7.3850589899999335</v>
      </c>
      <c r="N28" s="78">
        <f t="shared" si="29"/>
        <v>46.714016940000029</v>
      </c>
      <c r="O28" s="78">
        <f t="shared" si="29"/>
        <v>12.513584509999944</v>
      </c>
      <c r="P28" s="78">
        <f t="shared" si="29"/>
        <v>15.132147949999975</v>
      </c>
      <c r="Q28" s="78">
        <f t="shared" si="29"/>
        <v>14.565807730000017</v>
      </c>
      <c r="R28" s="78">
        <f t="shared" si="29"/>
        <v>44.555000000000064</v>
      </c>
      <c r="S28" s="78">
        <f t="shared" si="29"/>
        <v>43.194000000000031</v>
      </c>
      <c r="T28" s="78">
        <f t="shared" si="29"/>
        <v>49.931000000000026</v>
      </c>
      <c r="U28" s="78">
        <f t="shared" si="29"/>
        <v>74.424435279999827</v>
      </c>
      <c r="V28" s="78">
        <f t="shared" si="29"/>
        <v>35.977617780000088</v>
      </c>
      <c r="W28" s="78">
        <f t="shared" si="29"/>
        <v>27.655638819999979</v>
      </c>
      <c r="X28" s="78">
        <f t="shared" si="29"/>
        <v>29.617000000000033</v>
      </c>
      <c r="Y28" s="78">
        <f t="shared" si="29"/>
        <v>59.787550400000129</v>
      </c>
      <c r="Z28" s="78">
        <f t="shared" si="29"/>
        <v>91.84067777999995</v>
      </c>
      <c r="AA28" s="78">
        <f t="shared" si="29"/>
        <v>109.17420012049692</v>
      </c>
      <c r="AB28" s="78">
        <f t="shared" si="29"/>
        <v>-52.827281433399762</v>
      </c>
      <c r="AC28" s="78">
        <f t="shared" si="29"/>
        <v>-30.010929717799897</v>
      </c>
      <c r="AD28" s="78">
        <f t="shared" si="29"/>
        <v>-18.068495203601017</v>
      </c>
      <c r="AE28" s="78">
        <f t="shared" si="29"/>
        <v>119.82034997028558</v>
      </c>
      <c r="AF28" s="78">
        <f t="shared" si="29"/>
        <v>-30.432937896199817</v>
      </c>
      <c r="AG28" s="78">
        <f t="shared" si="29"/>
        <v>37.932767477799743</v>
      </c>
      <c r="AH28" s="78">
        <f t="shared" si="29"/>
        <v>46.594819830000546</v>
      </c>
      <c r="AI28" s="78">
        <f t="shared" si="29"/>
        <v>72.700633367599579</v>
      </c>
      <c r="AJ28" s="78">
        <f t="shared" ref="AJ28:AK28" si="30">AJ24-AJ22-AJ19-AJ17-AJ12</f>
        <v>12.790424132600094</v>
      </c>
      <c r="AK28" s="78">
        <f t="shared" si="30"/>
        <v>57.385814199998492</v>
      </c>
      <c r="AL28" s="78">
        <f t="shared" ref="AL28" si="31">AL24-AL22-AL19-AL17-AL12</f>
        <v>79.679820880001287</v>
      </c>
      <c r="AM28" s="78">
        <f t="shared" ref="AM28" si="32">AM24-AM22-AM19-AM17-AM12</f>
        <v>130.07089157999866</v>
      </c>
      <c r="AN28" s="78">
        <f t="shared" ref="AN28:AO28" si="33">AN24-AN22-AN19-AN17-AN12</f>
        <v>55.313228369999877</v>
      </c>
      <c r="AO28" s="78">
        <f t="shared" si="33"/>
        <v>72.905363170000882</v>
      </c>
      <c r="AP28" s="73"/>
      <c r="AQ28" s="78">
        <f t="shared" ref="AQ28:AV28" si="34">AQ24-AQ22-AQ19-AQ17-AQ12</f>
        <v>81.569999999999908</v>
      </c>
      <c r="AR28" s="78">
        <f t="shared" si="34"/>
        <v>92.973000000000383</v>
      </c>
      <c r="AS28" s="78">
        <f t="shared" si="34"/>
        <v>23.623523169999316</v>
      </c>
      <c r="AT28" s="78">
        <f t="shared" si="34"/>
        <v>117.44695567999855</v>
      </c>
      <c r="AU28" s="78">
        <f t="shared" si="34"/>
        <v>187.98869187999992</v>
      </c>
      <c r="AV28" s="78">
        <f t="shared" si="34"/>
        <v>290.41942830049845</v>
      </c>
      <c r="AW28" s="78">
        <f t="shared" ref="AW28:AX28" si="35">AW24-AW22-AW19-AW17-AW12</f>
        <v>18.913643615485455</v>
      </c>
      <c r="AX28" s="78">
        <f t="shared" si="35"/>
        <v>126.79528277920031</v>
      </c>
      <c r="AY28" s="78">
        <f t="shared" ref="AY28" si="36">AY24-AY22-AY19-AY17-AY12</f>
        <v>279.92695079259886</v>
      </c>
      <c r="AZ28" s="78">
        <f>SUM(AN28:AO28)</f>
        <v>128.21859154000077</v>
      </c>
    </row>
    <row r="29" spans="3:53" s="10" customFormat="1" ht="16.05" customHeight="1" x14ac:dyDescent="0.3">
      <c r="C29" s="9" t="s">
        <v>87</v>
      </c>
      <c r="D29" s="11">
        <f t="shared" ref="D29:AI29" si="37">D28/D$6</f>
        <v>4.4971741472961835E-3</v>
      </c>
      <c r="E29" s="11">
        <f t="shared" si="37"/>
        <v>1.9397784496583279E-2</v>
      </c>
      <c r="F29" s="11">
        <f t="shared" si="37"/>
        <v>1.9429807001270758E-2</v>
      </c>
      <c r="G29" s="11">
        <f t="shared" si="37"/>
        <v>8.1910620927819599E-3</v>
      </c>
      <c r="H29" s="11">
        <f t="shared" si="37"/>
        <v>1.0273016726280544E-3</v>
      </c>
      <c r="I29" s="11">
        <f t="shared" si="37"/>
        <v>2.8399341432743348E-3</v>
      </c>
      <c r="J29" s="11">
        <f t="shared" si="37"/>
        <v>8.8555444377377487E-3</v>
      </c>
      <c r="K29" s="11">
        <f t="shared" si="37"/>
        <v>4.2469942742701314E-2</v>
      </c>
      <c r="L29" s="11">
        <f t="shared" si="37"/>
        <v>-1.7420599426495417E-2</v>
      </c>
      <c r="M29" s="11">
        <f t="shared" si="37"/>
        <v>-4.3865626670562766E-3</v>
      </c>
      <c r="N29" s="11">
        <f t="shared" si="37"/>
        <v>2.6788340383950417E-2</v>
      </c>
      <c r="O29" s="11">
        <f t="shared" si="37"/>
        <v>7.1716963109297463E-3</v>
      </c>
      <c r="P29" s="11">
        <f t="shared" si="37"/>
        <v>8.5820953730753151E-3</v>
      </c>
      <c r="Q29" s="11">
        <f t="shared" si="37"/>
        <v>8.6274588108331048E-3</v>
      </c>
      <c r="R29" s="11">
        <f t="shared" si="37"/>
        <v>2.3429813366063063E-2</v>
      </c>
      <c r="S29" s="11">
        <f t="shared" si="37"/>
        <v>2.2090942427201016E-2</v>
      </c>
      <c r="T29" s="11">
        <f t="shared" si="37"/>
        <v>2.613896984263013E-2</v>
      </c>
      <c r="U29" s="11">
        <f t="shared" si="37"/>
        <v>3.6558532794370178E-2</v>
      </c>
      <c r="V29" s="11">
        <f t="shared" si="37"/>
        <v>1.7617769848113841E-2</v>
      </c>
      <c r="W29" s="11">
        <f t="shared" si="37"/>
        <v>1.3329451222950697E-2</v>
      </c>
      <c r="X29" s="11">
        <f t="shared" si="37"/>
        <v>1.4026302217393729E-2</v>
      </c>
      <c r="Y29" s="11">
        <f t="shared" si="37"/>
        <v>2.7048551583235332E-2</v>
      </c>
      <c r="Z29" s="11">
        <f t="shared" si="37"/>
        <v>3.4536008496491563E-2</v>
      </c>
      <c r="AA29" s="11">
        <f t="shared" si="37"/>
        <v>3.8395222146095843E-2</v>
      </c>
      <c r="AB29" s="11">
        <f t="shared" si="37"/>
        <v>-1.8778199472704541E-2</v>
      </c>
      <c r="AC29" s="11">
        <f t="shared" si="37"/>
        <v>-9.9915567860744108E-3</v>
      </c>
      <c r="AD29" s="11">
        <f t="shared" si="37"/>
        <v>-5.8626999036000427E-3</v>
      </c>
      <c r="AE29" s="11">
        <f t="shared" si="37"/>
        <v>3.9130570373354427E-2</v>
      </c>
      <c r="AF29" s="11">
        <f t="shared" si="37"/>
        <v>-9.8327393429274816E-3</v>
      </c>
      <c r="AG29" s="11">
        <f t="shared" si="37"/>
        <v>1.125928496076449E-2</v>
      </c>
      <c r="AH29" s="11">
        <f t="shared" si="37"/>
        <v>1.3270491754861797E-2</v>
      </c>
      <c r="AI29" s="11">
        <f t="shared" si="37"/>
        <v>2.021882680865135E-2</v>
      </c>
      <c r="AJ29" s="11">
        <f t="shared" ref="AJ29:AK29" si="38">AJ28/AJ$6</f>
        <v>3.5301272522031083E-3</v>
      </c>
      <c r="AK29" s="11">
        <f t="shared" si="38"/>
        <v>1.443605453146278E-2</v>
      </c>
      <c r="AL29" s="11">
        <f t="shared" ref="AL29" si="39">AL28/AL$6</f>
        <v>1.9225148732242705E-2</v>
      </c>
      <c r="AM29" s="11">
        <f t="shared" ref="AM29" si="40">AM28/AM$6</f>
        <v>3.0205892275291055E-2</v>
      </c>
      <c r="AN29" s="11">
        <f t="shared" ref="AN29:AO29" si="41">AN28/AN$6</f>
        <v>1.3350451060093286E-2</v>
      </c>
      <c r="AO29" s="11">
        <f t="shared" si="41"/>
        <v>1.6786600252033958E-2</v>
      </c>
      <c r="AP29" s="40"/>
      <c r="AQ29" s="11">
        <f t="shared" ref="AQ29:AV29" si="42">AQ28/AQ$6</f>
        <v>1.2936247470081047E-2</v>
      </c>
      <c r="AR29" s="11">
        <f t="shared" si="42"/>
        <v>1.4091218485045159E-2</v>
      </c>
      <c r="AS29" s="11">
        <f t="shared" si="42"/>
        <v>3.4780856847765633E-3</v>
      </c>
      <c r="AT29" s="11">
        <f t="shared" si="42"/>
        <v>1.6070024663235462E-2</v>
      </c>
      <c r="AU29" s="11">
        <f t="shared" si="42"/>
        <v>2.3315351140387682E-2</v>
      </c>
      <c r="AV29" s="11">
        <f t="shared" si="42"/>
        <v>2.9560381671926594E-2</v>
      </c>
      <c r="AW29" s="11">
        <f t="shared" ref="AW29:AX29" si="43">AW28/AW$6</f>
        <v>1.5812947561279214E-3</v>
      </c>
      <c r="AX29" s="11">
        <f t="shared" si="43"/>
        <v>9.3431514825988975E-3</v>
      </c>
      <c r="AY29" s="11">
        <f>AY28/AY$6</f>
        <v>1.7441912824914627E-2</v>
      </c>
      <c r="AZ29" s="11">
        <f>AZ28/AZ$6</f>
        <v>1.5108995423416016E-2</v>
      </c>
    </row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Q26:AV27 AQ6:AV7 AW6:AZ7 AQ29:AV29" formulaRange="1"/>
    <ignoredError sqref="AW21:AZ23 AQ24:AZ24 AQ8:AZ20 AQ21:AV23 AQ28:AV28" formula="1" formulaRange="1"/>
    <ignoredError sqref="AW28:AZ28 D28:AO2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F195-4B9D-4786-AFFE-66CE2374A21B}">
  <sheetPr codeName="Planilha7">
    <tabColor rgb="FF0000BE"/>
  </sheetPr>
  <dimension ref="B1:BE62"/>
  <sheetViews>
    <sheetView showGridLines="0" zoomScaleNormal="100" workbookViewId="0">
      <pane xSplit="3" ySplit="4" topLeftCell="D5" activePane="bottomRight" state="frozen"/>
      <selection sqref="A1:L21"/>
      <selection pane="topRight" sqref="A1:L21"/>
      <selection pane="bottomLeft" sqref="A1:L21"/>
      <selection pane="bottomRight"/>
    </sheetView>
  </sheetViews>
  <sheetFormatPr defaultColWidth="9.21875" defaultRowHeight="15" customHeight="1" outlineLevelRow="1" x14ac:dyDescent="0.3"/>
  <cols>
    <col min="1" max="1" width="3" style="1" customWidth="1"/>
    <col min="2" max="2" width="1.44140625" style="1" customWidth="1"/>
    <col min="3" max="3" width="46.21875" style="1" customWidth="1"/>
    <col min="4" max="40" width="12.77734375" style="1" customWidth="1"/>
    <col min="41" max="41" width="12.77734375" style="35" customWidth="1"/>
    <col min="42" max="42" width="4" style="1" bestFit="1" customWidth="1"/>
    <col min="43" max="52" width="12.77734375" style="1" customWidth="1"/>
    <col min="53" max="16384" width="9.21875" style="1"/>
  </cols>
  <sheetData>
    <row r="1" spans="2:52" ht="15" customHeight="1" x14ac:dyDescent="0.3">
      <c r="B1" s="130" t="e" vm="1">
        <v>#VALUE!</v>
      </c>
      <c r="C1" s="130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118"/>
      <c r="AL1" s="118"/>
      <c r="AM1" s="118"/>
      <c r="AN1" s="118"/>
      <c r="AO1" s="118"/>
    </row>
    <row r="2" spans="2:52" ht="15" customHeight="1" x14ac:dyDescent="0.3">
      <c r="B2" s="130"/>
      <c r="C2" s="130"/>
      <c r="T2" s="16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47"/>
      <c r="AJ2" s="50"/>
      <c r="AK2" s="47"/>
      <c r="AL2" s="47"/>
      <c r="AM2" s="47"/>
      <c r="AN2" s="47"/>
      <c r="AO2" s="47"/>
      <c r="AP2" s="23"/>
      <c r="AR2" s="23"/>
      <c r="AS2" s="23"/>
      <c r="AT2" s="23"/>
      <c r="AU2" s="23"/>
      <c r="AV2" s="23"/>
    </row>
    <row r="3" spans="2:52" ht="15" customHeight="1" x14ac:dyDescent="0.3">
      <c r="B3" s="130"/>
      <c r="C3" s="130"/>
      <c r="D3" s="23"/>
      <c r="H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7"/>
      <c r="AK3" s="47"/>
      <c r="AL3" s="27"/>
      <c r="AM3" s="47"/>
      <c r="AN3" s="47"/>
      <c r="AO3" s="47"/>
      <c r="AP3" s="27"/>
      <c r="AQ3" s="23"/>
      <c r="AR3" s="23"/>
      <c r="AS3" s="23"/>
      <c r="AT3" s="23"/>
      <c r="AU3" s="23"/>
      <c r="AV3" s="23"/>
      <c r="AW3" s="23"/>
      <c r="AX3" s="23"/>
      <c r="AY3" s="23"/>
      <c r="AZ3" s="23"/>
    </row>
    <row r="4" spans="2:52" ht="20.100000000000001" customHeight="1" x14ac:dyDescent="0.3">
      <c r="C4" s="61" t="s">
        <v>65</v>
      </c>
      <c r="D4" s="62" t="s">
        <v>1</v>
      </c>
      <c r="E4" s="62" t="s">
        <v>2</v>
      </c>
      <c r="F4" s="62" t="s">
        <v>3</v>
      </c>
      <c r="G4" s="62" t="s">
        <v>4</v>
      </c>
      <c r="H4" s="62" t="s">
        <v>5</v>
      </c>
      <c r="I4" s="62" t="s">
        <v>6</v>
      </c>
      <c r="J4" s="62" t="s">
        <v>7</v>
      </c>
      <c r="K4" s="62" t="s">
        <v>8</v>
      </c>
      <c r="L4" s="62" t="s">
        <v>9</v>
      </c>
      <c r="M4" s="62" t="s">
        <v>10</v>
      </c>
      <c r="N4" s="62" t="s">
        <v>11</v>
      </c>
      <c r="O4" s="62" t="s">
        <v>12</v>
      </c>
      <c r="P4" s="62" t="s">
        <v>13</v>
      </c>
      <c r="Q4" s="62" t="s">
        <v>14</v>
      </c>
      <c r="R4" s="62" t="s">
        <v>15</v>
      </c>
      <c r="S4" s="62" t="s">
        <v>16</v>
      </c>
      <c r="T4" s="62" t="s">
        <v>17</v>
      </c>
      <c r="U4" s="62" t="s">
        <v>18</v>
      </c>
      <c r="V4" s="62" t="s">
        <v>19</v>
      </c>
      <c r="W4" s="62" t="s">
        <v>20</v>
      </c>
      <c r="X4" s="62" t="s">
        <v>21</v>
      </c>
      <c r="Y4" s="62" t="s">
        <v>22</v>
      </c>
      <c r="Z4" s="62" t="s">
        <v>23</v>
      </c>
      <c r="AA4" s="62" t="s">
        <v>24</v>
      </c>
      <c r="AB4" s="62" t="s">
        <v>25</v>
      </c>
      <c r="AC4" s="62" t="s">
        <v>26</v>
      </c>
      <c r="AD4" s="62" t="s">
        <v>27</v>
      </c>
      <c r="AE4" s="62" t="s">
        <v>28</v>
      </c>
      <c r="AF4" s="62" t="s">
        <v>29</v>
      </c>
      <c r="AG4" s="62" t="s">
        <v>30</v>
      </c>
      <c r="AH4" s="62" t="s">
        <v>31</v>
      </c>
      <c r="AI4" s="62" t="s">
        <v>32</v>
      </c>
      <c r="AJ4" s="62" t="s">
        <v>184</v>
      </c>
      <c r="AK4" s="62" t="s">
        <v>185</v>
      </c>
      <c r="AL4" s="62" t="s">
        <v>194</v>
      </c>
      <c r="AM4" s="62" t="s">
        <v>195</v>
      </c>
      <c r="AN4" s="62" t="s">
        <v>202</v>
      </c>
      <c r="AO4" s="115" t="s">
        <v>205</v>
      </c>
      <c r="AP4" s="23"/>
      <c r="AQ4" s="62">
        <v>2017</v>
      </c>
      <c r="AR4" s="62">
        <v>2018</v>
      </c>
      <c r="AS4" s="62">
        <v>2019</v>
      </c>
      <c r="AT4" s="62">
        <v>2020</v>
      </c>
      <c r="AU4" s="62">
        <v>2021</v>
      </c>
      <c r="AV4" s="62">
        <v>2022</v>
      </c>
      <c r="AW4" s="62">
        <v>2023</v>
      </c>
      <c r="AX4" s="62">
        <v>2024</v>
      </c>
      <c r="AY4" s="62">
        <v>2025</v>
      </c>
      <c r="AZ4" s="62">
        <v>2026</v>
      </c>
    </row>
    <row r="5" spans="2:52" ht="16.05" customHeight="1" x14ac:dyDescent="0.3">
      <c r="W5" s="23"/>
      <c r="Z5" s="23"/>
      <c r="AA5" s="23"/>
      <c r="AB5" s="23"/>
      <c r="AC5" s="23"/>
      <c r="AD5" s="23"/>
      <c r="AE5" s="23"/>
      <c r="AF5" s="37"/>
      <c r="AG5" s="37"/>
      <c r="AH5" s="37"/>
      <c r="AI5" s="37"/>
      <c r="AJ5" s="37"/>
      <c r="AK5" s="37"/>
      <c r="AL5" s="37"/>
      <c r="AM5" s="37"/>
      <c r="AN5" s="37"/>
      <c r="AQ5" s="23"/>
      <c r="AR5" s="23"/>
      <c r="AS5" s="23"/>
      <c r="AT5" s="23"/>
      <c r="AU5" s="27"/>
      <c r="AV5" s="27"/>
      <c r="AW5" s="27"/>
      <c r="AX5" s="27"/>
      <c r="AY5" s="27"/>
      <c r="AZ5" s="27"/>
    </row>
    <row r="6" spans="2:52" s="5" customFormat="1" ht="16.05" customHeight="1" x14ac:dyDescent="0.3">
      <c r="C6" s="75" t="s">
        <v>66</v>
      </c>
      <c r="D6" s="76">
        <v>1546.0820000000001</v>
      </c>
      <c r="E6" s="76">
        <v>1566.4159999999999</v>
      </c>
      <c r="F6" s="76">
        <v>1608.508</v>
      </c>
      <c r="G6" s="76">
        <v>1584.5319999999999</v>
      </c>
      <c r="H6" s="76">
        <v>1547.7439999999999</v>
      </c>
      <c r="I6" s="76">
        <v>1640.5309999999999</v>
      </c>
      <c r="J6" s="76">
        <v>1727.9570000000001</v>
      </c>
      <c r="K6" s="76">
        <v>1681.7070000000001</v>
      </c>
      <c r="L6" s="76">
        <v>1619.865</v>
      </c>
      <c r="M6" s="76">
        <v>1683.5640000000001</v>
      </c>
      <c r="N6" s="76">
        <v>1743.819</v>
      </c>
      <c r="O6" s="76">
        <v>1744.857</v>
      </c>
      <c r="P6" s="76">
        <v>1763.223</v>
      </c>
      <c r="Q6" s="76">
        <v>1688.308</v>
      </c>
      <c r="R6" s="76">
        <v>1901.6369999999999</v>
      </c>
      <c r="S6" s="76">
        <v>1955.2809999999999</v>
      </c>
      <c r="T6" s="76">
        <v>1910.213</v>
      </c>
      <c r="U6" s="76">
        <v>2035.761</v>
      </c>
      <c r="V6" s="76">
        <v>2042.1210000000001</v>
      </c>
      <c r="W6" s="76">
        <v>2074.777</v>
      </c>
      <c r="X6" s="76">
        <v>2111.5329999999999</v>
      </c>
      <c r="Y6" s="76">
        <v>2210.3789999999999</v>
      </c>
      <c r="Z6" s="76">
        <v>2653.3768679900004</v>
      </c>
      <c r="AA6" s="76">
        <v>2843.4319172599999</v>
      </c>
      <c r="AB6" s="76">
        <v>2813.2242695800014</v>
      </c>
      <c r="AC6" s="76">
        <v>3003.6289999999999</v>
      </c>
      <c r="AD6" s="76">
        <v>3081.9409999999998</v>
      </c>
      <c r="AE6" s="76">
        <v>3062.0650000000014</v>
      </c>
      <c r="AF6" s="76">
        <v>3095.0619999999999</v>
      </c>
      <c r="AG6" s="76">
        <v>3369.0210000000002</v>
      </c>
      <c r="AH6" s="76">
        <v>3511.16</v>
      </c>
      <c r="AI6" s="76">
        <v>3595.6900000000005</v>
      </c>
      <c r="AJ6" s="76">
        <v>3623.2190000000001</v>
      </c>
      <c r="AK6" s="76">
        <v>3975.1729999999998</v>
      </c>
      <c r="AL6" s="76">
        <v>4144.5619999999999</v>
      </c>
      <c r="AM6" s="76">
        <v>4306.143</v>
      </c>
      <c r="AN6" s="76">
        <v>4143.1729999999998</v>
      </c>
      <c r="AO6" s="76">
        <f>'DRE Contabil | Consolidado'!AO6</f>
        <v>4343.0690000000004</v>
      </c>
      <c r="AP6" s="53"/>
      <c r="AQ6" s="76">
        <f>SUM(D6:G6)</f>
        <v>6305.5380000000005</v>
      </c>
      <c r="AR6" s="76">
        <f>SUM(H6:K6)</f>
        <v>6597.9390000000003</v>
      </c>
      <c r="AS6" s="76">
        <f>SUM(L6:O6)</f>
        <v>6792.1049999999996</v>
      </c>
      <c r="AT6" s="76">
        <f>SUM(P6:S6)</f>
        <v>7308.4489999999996</v>
      </c>
      <c r="AU6" s="76">
        <f>SUM(T6:W6)</f>
        <v>8062.8720000000003</v>
      </c>
      <c r="AV6" s="76">
        <f>SUM(X6:AA6)</f>
        <v>9818.7207852499996</v>
      </c>
      <c r="AW6" s="76">
        <f>SUM(AB6:AE6)</f>
        <v>11960.859269580003</v>
      </c>
      <c r="AX6" s="76">
        <f>SUM(AF6:AI6)</f>
        <v>13570.933000000001</v>
      </c>
      <c r="AY6" s="76">
        <f>SUM(AJ6:AM6)</f>
        <v>16049.097</v>
      </c>
      <c r="AZ6" s="76">
        <f>SUM(AN6:AO6)</f>
        <v>8486.2420000000002</v>
      </c>
    </row>
    <row r="7" spans="2:52" s="2" customFormat="1" ht="16.05" customHeight="1" x14ac:dyDescent="0.3">
      <c r="C7" s="3" t="s">
        <v>67</v>
      </c>
      <c r="D7" s="13">
        <v>-84.959000000000003</v>
      </c>
      <c r="E7" s="13">
        <v>-84.787999999999997</v>
      </c>
      <c r="F7" s="13">
        <v>-88.956999999999994</v>
      </c>
      <c r="G7" s="13">
        <v>-84.03</v>
      </c>
      <c r="H7" s="13">
        <v>-71.870999999999995</v>
      </c>
      <c r="I7" s="13">
        <v>-89.715999999999994</v>
      </c>
      <c r="J7" s="13">
        <v>-97.411000000000001</v>
      </c>
      <c r="K7" s="13">
        <v>-93.891000000000005</v>
      </c>
      <c r="L7" s="13">
        <v>-90.411000000000001</v>
      </c>
      <c r="M7" s="13">
        <v>-90.183999999999997</v>
      </c>
      <c r="N7" s="13">
        <v>-102.68899999999999</v>
      </c>
      <c r="O7" s="13">
        <v>-86.572999999999993</v>
      </c>
      <c r="P7" s="13">
        <v>-99.335999999999999</v>
      </c>
      <c r="Q7" s="13">
        <v>-104.84099999999999</v>
      </c>
      <c r="R7" s="13">
        <v>-119.872</v>
      </c>
      <c r="S7" s="13">
        <v>-125.908</v>
      </c>
      <c r="T7" s="13">
        <v>-133.893</v>
      </c>
      <c r="U7" s="13">
        <v>-139.03800000000001</v>
      </c>
      <c r="V7" s="13">
        <v>-130.083</v>
      </c>
      <c r="W7" s="13">
        <v>-131.148</v>
      </c>
      <c r="X7" s="13">
        <v>-138.654</v>
      </c>
      <c r="Y7" s="13">
        <v>-140.03299999999999</v>
      </c>
      <c r="Z7" s="13">
        <v>-168.98407570500001</v>
      </c>
      <c r="AA7" s="13">
        <v>-183.17133494000004</v>
      </c>
      <c r="AB7" s="13">
        <v>-177.17135955000001</v>
      </c>
      <c r="AC7" s="13">
        <v>-166.92399999999998</v>
      </c>
      <c r="AD7" s="13">
        <v>-202.45200000000006</v>
      </c>
      <c r="AE7" s="13">
        <v>-196.50799999999987</v>
      </c>
      <c r="AF7" s="13">
        <v>-212.56200000000001</v>
      </c>
      <c r="AG7" s="13">
        <v>-230.19</v>
      </c>
      <c r="AH7" s="13">
        <v>-239.85599999999994</v>
      </c>
      <c r="AI7" s="13">
        <v>-246.49999999999994</v>
      </c>
      <c r="AJ7" s="13">
        <v>-252.51300000000001</v>
      </c>
      <c r="AK7" s="13">
        <v>-281.80200000000002</v>
      </c>
      <c r="AL7" s="13">
        <v>-291.33999999999997</v>
      </c>
      <c r="AM7" s="13">
        <v>-317.01299999999998</v>
      </c>
      <c r="AN7" s="13">
        <v>-335.22800000000001</v>
      </c>
      <c r="AO7" s="13">
        <f>'DRE Contabil | Consolidado'!AO7</f>
        <v>-355.892</v>
      </c>
      <c r="AP7" s="53"/>
      <c r="AQ7" s="13">
        <f>SUM(D7:G7)</f>
        <v>-342.73400000000004</v>
      </c>
      <c r="AR7" s="13">
        <f>SUM(H7:K7)</f>
        <v>-352.88900000000001</v>
      </c>
      <c r="AS7" s="13">
        <f>SUM(L7:O7)</f>
        <v>-369.85699999999997</v>
      </c>
      <c r="AT7" s="13">
        <f>SUM(P7:S7)</f>
        <v>-449.95699999999999</v>
      </c>
      <c r="AU7" s="13">
        <f>SUM(T7:W7)</f>
        <v>-534.16200000000003</v>
      </c>
      <c r="AV7" s="13">
        <f>SUM(X7:AA7)</f>
        <v>-630.84241064500009</v>
      </c>
      <c r="AW7" s="13">
        <f>SUM(AB7:AE7)</f>
        <v>-743.05535954999982</v>
      </c>
      <c r="AX7" s="13">
        <f>SUM(AF7:AI7)</f>
        <v>-929.10799999999995</v>
      </c>
      <c r="AY7" s="13">
        <f>SUM(AJ7:AM7)</f>
        <v>-1142.6679999999999</v>
      </c>
      <c r="AZ7" s="13">
        <f>SUM(AN7:AO7)</f>
        <v>-691.12</v>
      </c>
    </row>
    <row r="8" spans="2:52" s="5" customFormat="1" ht="16.05" customHeight="1" x14ac:dyDescent="0.3">
      <c r="C8" s="75" t="s">
        <v>68</v>
      </c>
      <c r="D8" s="76">
        <v>1461.123</v>
      </c>
      <c r="E8" s="76">
        <v>1481.6279999999999</v>
      </c>
      <c r="F8" s="76">
        <v>1519.5509999999999</v>
      </c>
      <c r="G8" s="76">
        <v>1500.502</v>
      </c>
      <c r="H8" s="76">
        <v>1475.873</v>
      </c>
      <c r="I8" s="76">
        <v>1550.8150000000001</v>
      </c>
      <c r="J8" s="76">
        <v>1630.546</v>
      </c>
      <c r="K8" s="76">
        <v>1587.816</v>
      </c>
      <c r="L8" s="76">
        <v>1529.454</v>
      </c>
      <c r="M8" s="76">
        <v>1593.38</v>
      </c>
      <c r="N8" s="76">
        <v>1641.13</v>
      </c>
      <c r="O8" s="76">
        <v>1658.2840000000001</v>
      </c>
      <c r="P8" s="76">
        <v>1663.8869999999999</v>
      </c>
      <c r="Q8" s="76">
        <v>1583.4670000000001</v>
      </c>
      <c r="R8" s="76">
        <v>1781.7650000000001</v>
      </c>
      <c r="S8" s="76">
        <v>1829.373</v>
      </c>
      <c r="T8" s="76">
        <v>1776.32</v>
      </c>
      <c r="U8" s="76">
        <v>1896.723</v>
      </c>
      <c r="V8" s="76">
        <v>1912.038</v>
      </c>
      <c r="W8" s="76">
        <v>1943.6289999999999</v>
      </c>
      <c r="X8" s="76">
        <v>1972.8789999999999</v>
      </c>
      <c r="Y8" s="76">
        <v>2070.346</v>
      </c>
      <c r="Z8" s="76">
        <v>2484.3927922849998</v>
      </c>
      <c r="AA8" s="76">
        <v>2660.2605823199997</v>
      </c>
      <c r="AB8" s="76">
        <v>2636.0529100300014</v>
      </c>
      <c r="AC8" s="76">
        <v>2836.7049999999999</v>
      </c>
      <c r="AD8" s="76">
        <v>2879.4889999999996</v>
      </c>
      <c r="AE8" s="76">
        <v>2865.5570000000016</v>
      </c>
      <c r="AF8" s="76">
        <v>2882.5</v>
      </c>
      <c r="AG8" s="76">
        <v>3138.8310000000001</v>
      </c>
      <c r="AH8" s="76">
        <v>3271.3040000000001</v>
      </c>
      <c r="AI8" s="76">
        <v>3349.1900000000005</v>
      </c>
      <c r="AJ8" s="76">
        <v>3370.7060000000001</v>
      </c>
      <c r="AK8" s="76">
        <v>3693.3709999999996</v>
      </c>
      <c r="AL8" s="76">
        <v>3853.2219999999998</v>
      </c>
      <c r="AM8" s="76">
        <v>3989.13</v>
      </c>
      <c r="AN8" s="76">
        <v>3807.9449999999997</v>
      </c>
      <c r="AO8" s="76">
        <f>AO6+AO7</f>
        <v>3987.1770000000006</v>
      </c>
      <c r="AP8" s="53"/>
      <c r="AQ8" s="76">
        <f t="shared" ref="AQ8:AX8" si="0">AQ6+AQ7</f>
        <v>5962.8040000000001</v>
      </c>
      <c r="AR8" s="76">
        <f t="shared" si="0"/>
        <v>6245.05</v>
      </c>
      <c r="AS8" s="76">
        <f t="shared" si="0"/>
        <v>6422.2479999999996</v>
      </c>
      <c r="AT8" s="76">
        <f t="shared" si="0"/>
        <v>6858.4919999999993</v>
      </c>
      <c r="AU8" s="76">
        <f t="shared" si="0"/>
        <v>7528.71</v>
      </c>
      <c r="AV8" s="76">
        <f t="shared" si="0"/>
        <v>9187.8783746049994</v>
      </c>
      <c r="AW8" s="76">
        <f t="shared" si="0"/>
        <v>11217.803910030003</v>
      </c>
      <c r="AX8" s="76">
        <f t="shared" si="0"/>
        <v>12641.825000000001</v>
      </c>
      <c r="AY8" s="76">
        <f>AY6+AY7</f>
        <v>14906.429</v>
      </c>
      <c r="AZ8" s="76">
        <f>SUM(AN8:AO8)</f>
        <v>7795.1220000000003</v>
      </c>
    </row>
    <row r="9" spans="2:52" s="2" customFormat="1" ht="16.05" customHeight="1" x14ac:dyDescent="0.3">
      <c r="C9" s="3" t="s">
        <v>69</v>
      </c>
      <c r="D9" s="13">
        <v>-1009.9109999999999</v>
      </c>
      <c r="E9" s="13">
        <v>-1001.1420000000001</v>
      </c>
      <c r="F9" s="13">
        <v>-1031.204</v>
      </c>
      <c r="G9" s="13">
        <v>-1048.307</v>
      </c>
      <c r="H9" s="13">
        <v>-1010.34</v>
      </c>
      <c r="I9" s="13">
        <v>-1051.251</v>
      </c>
      <c r="J9" s="13">
        <v>-1102.2860000000001</v>
      </c>
      <c r="K9" s="13">
        <v>-1066.047</v>
      </c>
      <c r="L9" s="13">
        <v>-1053.355</v>
      </c>
      <c r="M9" s="13">
        <v>-1071.1880000000001</v>
      </c>
      <c r="N9" s="13">
        <v>-1135.248</v>
      </c>
      <c r="O9" s="13">
        <v>-1108.133</v>
      </c>
      <c r="P9" s="13">
        <v>-1156.4010000000001</v>
      </c>
      <c r="Q9" s="13">
        <v>-1088.595</v>
      </c>
      <c r="R9" s="13">
        <v>-1238.2909999999999</v>
      </c>
      <c r="S9" s="13">
        <v>-1254.538</v>
      </c>
      <c r="T9" s="13">
        <v>-1207.307</v>
      </c>
      <c r="U9" s="13">
        <v>-1266.4280000000001</v>
      </c>
      <c r="V9" s="13">
        <v>-1307.4480000000001</v>
      </c>
      <c r="W9" s="13">
        <v>-1326.9639999999999</v>
      </c>
      <c r="X9" s="13">
        <v>-1347.6880000000001</v>
      </c>
      <c r="Y9" s="13">
        <v>-1374.0260000000001</v>
      </c>
      <c r="Z9" s="13">
        <v>-1705.04886799</v>
      </c>
      <c r="AA9" s="13">
        <v>-1805.6409172600006</v>
      </c>
      <c r="AB9" s="13">
        <v>-1818.60191003</v>
      </c>
      <c r="AC9" s="13">
        <v>-1906.1009999999999</v>
      </c>
      <c r="AD9" s="13">
        <v>-1975.6830000000002</v>
      </c>
      <c r="AE9" s="13">
        <v>-1972.1830000000002</v>
      </c>
      <c r="AF9" s="13">
        <v>-1978.9469999999999</v>
      </c>
      <c r="AG9" s="13">
        <v>-2115.6390000000001</v>
      </c>
      <c r="AH9" s="13">
        <v>-2239.1059999999998</v>
      </c>
      <c r="AI9" s="13">
        <v>-2282.0170000000007</v>
      </c>
      <c r="AJ9" s="13">
        <v>-2329.6559999999999</v>
      </c>
      <c r="AK9" s="13">
        <v>-2473.8020000000001</v>
      </c>
      <c r="AL9" s="13">
        <v>-2615.0619999999999</v>
      </c>
      <c r="AM9" s="13">
        <v>-2724.8110000000001</v>
      </c>
      <c r="AN9" s="13">
        <v>-2587.7179999999998</v>
      </c>
      <c r="AO9" s="13">
        <f>'DRE Contabil | Consolidado'!AO9</f>
        <v>-2659.5079999999998</v>
      </c>
      <c r="AP9" s="53"/>
      <c r="AQ9" s="13">
        <f>SUM(D9:G9)</f>
        <v>-4090.5639999999994</v>
      </c>
      <c r="AR9" s="13">
        <f>SUM(H9:K9)</f>
        <v>-4229.924</v>
      </c>
      <c r="AS9" s="13">
        <f>SUM(L9:O9)</f>
        <v>-4367.924</v>
      </c>
      <c r="AT9" s="13">
        <f>SUM(P9:S9)</f>
        <v>-4737.8250000000007</v>
      </c>
      <c r="AU9" s="13">
        <f>SUM(T9:W9)</f>
        <v>-5108.1469999999999</v>
      </c>
      <c r="AV9" s="13">
        <f>SUM(X9:AA9)</f>
        <v>-6232.4037852500005</v>
      </c>
      <c r="AW9" s="13">
        <f>SUM(AB9:AE9)</f>
        <v>-7672.5689100299996</v>
      </c>
      <c r="AX9" s="13">
        <f>SUM(AF9:AI9)</f>
        <v>-8615.7090000000007</v>
      </c>
      <c r="AY9" s="13">
        <f>SUM(AJ9:AM9)</f>
        <v>-10143.331</v>
      </c>
      <c r="AZ9" s="13">
        <f>SUM(AN9:AO9)</f>
        <v>-5247.2259999999997</v>
      </c>
    </row>
    <row r="10" spans="2:52" s="5" customFormat="1" ht="16.05" customHeight="1" x14ac:dyDescent="0.3">
      <c r="C10" s="75" t="s">
        <v>70</v>
      </c>
      <c r="D10" s="76">
        <v>451.21199999999999</v>
      </c>
      <c r="E10" s="76">
        <v>480.48599999999999</v>
      </c>
      <c r="F10" s="76">
        <v>488.34699999999998</v>
      </c>
      <c r="G10" s="76">
        <v>452.19499999999999</v>
      </c>
      <c r="H10" s="76">
        <v>465.53300000000002</v>
      </c>
      <c r="I10" s="76">
        <v>499.56400000000002</v>
      </c>
      <c r="J10" s="76">
        <v>528.26</v>
      </c>
      <c r="K10" s="76">
        <v>521.76900000000001</v>
      </c>
      <c r="L10" s="76">
        <v>476.09899999999999</v>
      </c>
      <c r="M10" s="76">
        <v>522.19200000000001</v>
      </c>
      <c r="N10" s="76">
        <v>505.88200000000001</v>
      </c>
      <c r="O10" s="76">
        <v>550.15099999999995</v>
      </c>
      <c r="P10" s="76">
        <v>507.48599999999999</v>
      </c>
      <c r="Q10" s="76">
        <v>494.87200000000001</v>
      </c>
      <c r="R10" s="76">
        <v>543.47400000000005</v>
      </c>
      <c r="S10" s="76">
        <v>574.83500000000004</v>
      </c>
      <c r="T10" s="76">
        <v>569.01300000000003</v>
      </c>
      <c r="U10" s="76">
        <v>630.29499999999996</v>
      </c>
      <c r="V10" s="76">
        <v>604.59</v>
      </c>
      <c r="W10" s="76">
        <v>616.66499999999996</v>
      </c>
      <c r="X10" s="76">
        <v>625.19100000000003</v>
      </c>
      <c r="Y10" s="76">
        <v>696.32</v>
      </c>
      <c r="Z10" s="76">
        <v>779.34392429500008</v>
      </c>
      <c r="AA10" s="76">
        <v>854.61966505999908</v>
      </c>
      <c r="AB10" s="76">
        <v>817.45100000000116</v>
      </c>
      <c r="AC10" s="76">
        <v>930.60400000000004</v>
      </c>
      <c r="AD10" s="76">
        <v>903.80599999999936</v>
      </c>
      <c r="AE10" s="76">
        <v>893.37400000000139</v>
      </c>
      <c r="AF10" s="76">
        <v>903.55300000000011</v>
      </c>
      <c r="AG10" s="76">
        <v>1023.192</v>
      </c>
      <c r="AH10" s="76">
        <v>1032.1980000000003</v>
      </c>
      <c r="AI10" s="76">
        <v>1067.1729999999998</v>
      </c>
      <c r="AJ10" s="76">
        <v>1041.0500000000002</v>
      </c>
      <c r="AK10" s="76">
        <v>1219.5689999999995</v>
      </c>
      <c r="AL10" s="76">
        <v>1238.1599999999999</v>
      </c>
      <c r="AM10" s="76">
        <v>1264.319</v>
      </c>
      <c r="AN10" s="76">
        <v>1220.2269999999999</v>
      </c>
      <c r="AO10" s="76">
        <f>AO8+AO9</f>
        <v>1327.6690000000008</v>
      </c>
      <c r="AP10" s="53"/>
      <c r="AQ10" s="76">
        <f t="shared" ref="AQ10:AX10" si="1">AQ8+AQ9</f>
        <v>1872.2400000000007</v>
      </c>
      <c r="AR10" s="76">
        <f t="shared" si="1"/>
        <v>2015.1260000000002</v>
      </c>
      <c r="AS10" s="76">
        <f t="shared" si="1"/>
        <v>2054.3239999999996</v>
      </c>
      <c r="AT10" s="76">
        <f t="shared" si="1"/>
        <v>2120.6669999999986</v>
      </c>
      <c r="AU10" s="76">
        <f t="shared" si="1"/>
        <v>2420.5630000000001</v>
      </c>
      <c r="AV10" s="76">
        <f t="shared" si="1"/>
        <v>2955.4745893549989</v>
      </c>
      <c r="AW10" s="76">
        <f t="shared" si="1"/>
        <v>3545.2350000000033</v>
      </c>
      <c r="AX10" s="76">
        <f t="shared" si="1"/>
        <v>4026.116</v>
      </c>
      <c r="AY10" s="76">
        <f>AY8+AY9</f>
        <v>4763.098</v>
      </c>
      <c r="AZ10" s="76">
        <f>AZ8+AZ9</f>
        <v>2547.8960000000006</v>
      </c>
    </row>
    <row r="11" spans="2:52" ht="16.05" customHeight="1" x14ac:dyDescent="0.3">
      <c r="C11" s="4" t="s">
        <v>71</v>
      </c>
      <c r="D11" s="13">
        <v>-352.92</v>
      </c>
      <c r="E11" s="13">
        <v>-355.721</v>
      </c>
      <c r="F11" s="13">
        <v>-363.96</v>
      </c>
      <c r="G11" s="13">
        <v>-332.65100000000001</v>
      </c>
      <c r="H11" s="13">
        <v>-381.16199999999998</v>
      </c>
      <c r="I11" s="13">
        <v>-416.74400000000003</v>
      </c>
      <c r="J11" s="13">
        <v>-408.67399999999998</v>
      </c>
      <c r="K11" s="13">
        <v>-383.27699999999999</v>
      </c>
      <c r="L11" s="13">
        <v>-410.13365943000002</v>
      </c>
      <c r="M11" s="13">
        <v>-401.98521343999994</v>
      </c>
      <c r="N11" s="13">
        <v>-413.77417323999998</v>
      </c>
      <c r="O11" s="13">
        <v>-410.35607744999999</v>
      </c>
      <c r="P11" s="13">
        <v>-400.875</v>
      </c>
      <c r="Q11" s="13">
        <v>-374.98500000000001</v>
      </c>
      <c r="R11" s="13">
        <v>-401.375</v>
      </c>
      <c r="S11" s="13">
        <v>-420.61099999999999</v>
      </c>
      <c r="T11" s="13">
        <v>-420.24</v>
      </c>
      <c r="U11" s="13">
        <v>-440.80450559000013</v>
      </c>
      <c r="V11" s="13">
        <v>-455.33083248761915</v>
      </c>
      <c r="W11" s="13">
        <v>-474.24271885605503</v>
      </c>
      <c r="X11" s="13">
        <v>-477.09738318454714</v>
      </c>
      <c r="Y11" s="13">
        <v>-493.93041231000007</v>
      </c>
      <c r="Z11" s="13">
        <v>-594.34490529999994</v>
      </c>
      <c r="AA11" s="13">
        <v>-639.64483392335444</v>
      </c>
      <c r="AB11" s="13">
        <v>-674.83805356722974</v>
      </c>
      <c r="AC11" s="13">
        <v>-696.16165427503495</v>
      </c>
      <c r="AD11" s="13">
        <v>-688.02979206841712</v>
      </c>
      <c r="AE11" s="13">
        <v>-691.64266016951638</v>
      </c>
      <c r="AF11" s="13">
        <v>-717.70146676872741</v>
      </c>
      <c r="AG11" s="13">
        <v>-755.75156314000026</v>
      </c>
      <c r="AH11" s="13">
        <v>-756.65442444065911</v>
      </c>
      <c r="AI11" s="13">
        <v>-794.45118559972138</v>
      </c>
      <c r="AJ11" s="13">
        <v>-798.57862941000008</v>
      </c>
      <c r="AK11" s="13">
        <v>-861.37488437000093</v>
      </c>
      <c r="AL11" s="13">
        <v>-871.84357960570765</v>
      </c>
      <c r="AM11" s="13">
        <v>-904.31754532615264</v>
      </c>
      <c r="AN11" s="13">
        <v>-905.85430657228176</v>
      </c>
      <c r="AO11" s="13">
        <f>'DRE Contabil | Consolidado'!AO11+AO35+AO39</f>
        <v>-924.24087935796024</v>
      </c>
      <c r="AP11" s="53"/>
      <c r="AQ11" s="13">
        <f>SUM(D11:G11)</f>
        <v>-1405.2520000000002</v>
      </c>
      <c r="AR11" s="13">
        <f>SUM(H11:K11)</f>
        <v>-1589.857</v>
      </c>
      <c r="AS11" s="13">
        <f>SUM(L11:O11)</f>
        <v>-1636.2491235599998</v>
      </c>
      <c r="AT11" s="13">
        <f>SUM(P11:S11)</f>
        <v>-1597.846</v>
      </c>
      <c r="AU11" s="13">
        <f>SUM(T11:W11)</f>
        <v>-1790.6180569336743</v>
      </c>
      <c r="AV11" s="13">
        <f>SUM(X11:AA11)</f>
        <v>-2205.0175347179015</v>
      </c>
      <c r="AW11" s="13">
        <f>SUM(AB11:AE11)</f>
        <v>-2750.6721600801984</v>
      </c>
      <c r="AX11" s="13">
        <f>SUM(AF11:AI11)</f>
        <v>-3024.5586399491085</v>
      </c>
      <c r="AY11" s="13">
        <f>SUM(AJ11:AM11)</f>
        <v>-3436.1146387118615</v>
      </c>
      <c r="AZ11" s="13">
        <f>SUM(AN11:AO11)</f>
        <v>-1830.095185930242</v>
      </c>
    </row>
    <row r="12" spans="2:52" s="8" customFormat="1" ht="16.05" customHeight="1" x14ac:dyDescent="0.3">
      <c r="C12" s="6" t="s">
        <v>72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14">
        <v>60.465659430000002</v>
      </c>
      <c r="M12" s="14">
        <v>60.392213440000006</v>
      </c>
      <c r="N12" s="14">
        <v>60.248173240000007</v>
      </c>
      <c r="O12" s="14">
        <v>60.990077450000001</v>
      </c>
      <c r="P12" s="14">
        <v>60.820999999999998</v>
      </c>
      <c r="Q12" s="14">
        <v>61.566000000000003</v>
      </c>
      <c r="R12" s="14">
        <v>62.756</v>
      </c>
      <c r="S12" s="14">
        <v>60.682000000000002</v>
      </c>
      <c r="T12" s="14">
        <v>60.256</v>
      </c>
      <c r="U12" s="14">
        <v>60.74337401999999</v>
      </c>
      <c r="V12" s="14">
        <v>70.479261030000004</v>
      </c>
      <c r="W12" s="14">
        <v>78.935445649999991</v>
      </c>
      <c r="X12" s="14">
        <v>78.97170835</v>
      </c>
      <c r="Y12" s="14">
        <v>78.482806020000012</v>
      </c>
      <c r="Z12" s="14">
        <v>97.739470279999992</v>
      </c>
      <c r="AA12" s="14">
        <v>104.67597418</v>
      </c>
      <c r="AB12" s="14">
        <v>113.91883665</v>
      </c>
      <c r="AC12" s="14">
        <v>118.52861341000009</v>
      </c>
      <c r="AD12" s="14">
        <v>122.93540130000011</v>
      </c>
      <c r="AE12" s="14">
        <v>117.05320035999988</v>
      </c>
      <c r="AF12" s="14">
        <v>120.6913266399999</v>
      </c>
      <c r="AG12" s="14">
        <v>119.51034439000013</v>
      </c>
      <c r="AH12" s="14">
        <v>117.61304867999999</v>
      </c>
      <c r="AI12" s="14">
        <v>120.6099294</v>
      </c>
      <c r="AJ12" s="13">
        <v>121.29480321999989</v>
      </c>
      <c r="AK12" s="13">
        <v>122.32225008000012</v>
      </c>
      <c r="AL12" s="13">
        <v>123.43611701999968</v>
      </c>
      <c r="AM12" s="13">
        <v>125.83660512000019</v>
      </c>
      <c r="AN12" s="13">
        <v>127.25099667000001</v>
      </c>
      <c r="AO12" s="13">
        <f>'DRE Contabil | Consolidado'!AO12</f>
        <v>127.62503689999987</v>
      </c>
      <c r="AP12" s="53"/>
      <c r="AQ12" s="7">
        <f>SUM(D12:G12)</f>
        <v>0</v>
      </c>
      <c r="AR12" s="7">
        <f>SUM(H12:K12)</f>
        <v>0</v>
      </c>
      <c r="AS12" s="15">
        <f>SUM(L12:O12)</f>
        <v>242.09612356000002</v>
      </c>
      <c r="AT12" s="15">
        <f>SUM(P12:S12)</f>
        <v>245.82499999999999</v>
      </c>
      <c r="AU12" s="15">
        <f>SUM(T12:W12)</f>
        <v>270.4140807</v>
      </c>
      <c r="AV12" s="15">
        <f>SUM(X12:AA12)</f>
        <v>359.86995882999997</v>
      </c>
      <c r="AW12" s="15">
        <f>SUM(AB12:AE12)</f>
        <v>472.43605172000014</v>
      </c>
      <c r="AX12" s="15">
        <f>SUM(AF12:AI12)</f>
        <v>478.42464911000002</v>
      </c>
      <c r="AY12" s="15">
        <f>SUM(AJ12:AM12)</f>
        <v>492.88977543999988</v>
      </c>
      <c r="AZ12" s="15">
        <f>SUM(AN12:AO12)</f>
        <v>254.87603356999989</v>
      </c>
    </row>
    <row r="13" spans="2:52" s="5" customFormat="1" ht="16.05" customHeight="1" x14ac:dyDescent="0.3">
      <c r="C13" s="75" t="s">
        <v>73</v>
      </c>
      <c r="D13" s="76">
        <v>98.291999999999973</v>
      </c>
      <c r="E13" s="76">
        <v>124.76499999999999</v>
      </c>
      <c r="F13" s="76">
        <v>124.387</v>
      </c>
      <c r="G13" s="76">
        <v>119.54399999999998</v>
      </c>
      <c r="H13" s="76">
        <v>84.371000000000038</v>
      </c>
      <c r="I13" s="76">
        <v>82.82</v>
      </c>
      <c r="J13" s="76">
        <v>119.58600000000001</v>
      </c>
      <c r="K13" s="76">
        <v>138.49200000000002</v>
      </c>
      <c r="L13" s="76">
        <v>126.43099999999997</v>
      </c>
      <c r="M13" s="76">
        <v>180.59900000000007</v>
      </c>
      <c r="N13" s="76">
        <v>152.35600000000002</v>
      </c>
      <c r="O13" s="76">
        <v>200.78499999999997</v>
      </c>
      <c r="P13" s="76">
        <v>167.43199999999999</v>
      </c>
      <c r="Q13" s="76">
        <v>181.453</v>
      </c>
      <c r="R13" s="76">
        <v>204.85500000000005</v>
      </c>
      <c r="S13" s="76">
        <v>214.90600000000006</v>
      </c>
      <c r="T13" s="76">
        <v>209.02900000000002</v>
      </c>
      <c r="U13" s="76">
        <v>250.2338684299998</v>
      </c>
      <c r="V13" s="76">
        <v>219.73842854238089</v>
      </c>
      <c r="W13" s="76">
        <v>221.35772679394492</v>
      </c>
      <c r="X13" s="76">
        <v>227.06532516545289</v>
      </c>
      <c r="Y13" s="76">
        <v>280.87239370999998</v>
      </c>
      <c r="Z13" s="76">
        <v>282.73848927500012</v>
      </c>
      <c r="AA13" s="76">
        <v>319.65080531664466</v>
      </c>
      <c r="AB13" s="76">
        <v>256.53178308277148</v>
      </c>
      <c r="AC13" s="76">
        <v>352.9709591349652</v>
      </c>
      <c r="AD13" s="76">
        <v>338.71160923158232</v>
      </c>
      <c r="AE13" s="76">
        <v>318.7845401904849</v>
      </c>
      <c r="AF13" s="76">
        <v>306.54285987127258</v>
      </c>
      <c r="AG13" s="76">
        <v>386.95078124999986</v>
      </c>
      <c r="AH13" s="76">
        <v>393.15662423934123</v>
      </c>
      <c r="AI13" s="76">
        <v>393.33174380027839</v>
      </c>
      <c r="AJ13" s="76">
        <v>363.76617381</v>
      </c>
      <c r="AK13" s="76">
        <v>480.51636570999869</v>
      </c>
      <c r="AL13" s="76">
        <v>489.75253741429191</v>
      </c>
      <c r="AM13" s="76">
        <v>485.83805979384749</v>
      </c>
      <c r="AN13" s="76">
        <v>441.62369009771811</v>
      </c>
      <c r="AO13" s="76">
        <f t="shared" ref="AO13" si="2">SUM(AO10:AO12)</f>
        <v>531.05315754204037</v>
      </c>
      <c r="AP13" s="53"/>
      <c r="AQ13" s="76">
        <f t="shared" ref="AQ13:AX13" si="3">SUM(AQ10:AQ12)</f>
        <v>466.98800000000051</v>
      </c>
      <c r="AR13" s="76">
        <f t="shared" si="3"/>
        <v>425.26900000000023</v>
      </c>
      <c r="AS13" s="76">
        <f t="shared" si="3"/>
        <v>660.17099999999982</v>
      </c>
      <c r="AT13" s="76">
        <f t="shared" si="3"/>
        <v>768.64599999999859</v>
      </c>
      <c r="AU13" s="76">
        <f t="shared" si="3"/>
        <v>900.35902376632578</v>
      </c>
      <c r="AV13" s="76">
        <f t="shared" si="3"/>
        <v>1110.3270134670975</v>
      </c>
      <c r="AW13" s="76">
        <f t="shared" si="3"/>
        <v>1266.9988916398052</v>
      </c>
      <c r="AX13" s="76">
        <f t="shared" si="3"/>
        <v>1479.9820091608915</v>
      </c>
      <c r="AY13" s="76">
        <f>SUM(AY10:AY12)</f>
        <v>1819.8731367281384</v>
      </c>
      <c r="AZ13" s="76">
        <f>SUM(AZ10:AZ12)</f>
        <v>972.67684763975853</v>
      </c>
    </row>
    <row r="14" spans="2:52" ht="16.05" customHeight="1" x14ac:dyDescent="0.3">
      <c r="C14" s="4" t="s">
        <v>74</v>
      </c>
      <c r="D14" s="13">
        <v>-45.326999999999998</v>
      </c>
      <c r="E14" s="13">
        <v>-46.767000000000003</v>
      </c>
      <c r="F14" s="13">
        <v>-39.686</v>
      </c>
      <c r="G14" s="13">
        <v>-56.22</v>
      </c>
      <c r="H14" s="13">
        <v>-39.301000000000002</v>
      </c>
      <c r="I14" s="13">
        <v>-36.395000000000003</v>
      </c>
      <c r="J14" s="13">
        <v>-41.042000000000002</v>
      </c>
      <c r="K14" s="13">
        <v>-66.906000000000006</v>
      </c>
      <c r="L14" s="13">
        <v>-39.115000000000002</v>
      </c>
      <c r="M14" s="13">
        <v>-43.183</v>
      </c>
      <c r="N14" s="13">
        <v>-29.952000000000002</v>
      </c>
      <c r="O14" s="13">
        <v>-46.76</v>
      </c>
      <c r="P14" s="13">
        <v>-42.02</v>
      </c>
      <c r="Q14" s="13">
        <v>-41.796999999999997</v>
      </c>
      <c r="R14" s="13">
        <v>-55.396999999999998</v>
      </c>
      <c r="S14" s="13">
        <v>-57.061999999999998</v>
      </c>
      <c r="T14" s="13">
        <v>-49.686</v>
      </c>
      <c r="U14" s="13">
        <v>-57.952763519999991</v>
      </c>
      <c r="V14" s="13">
        <v>-59.291513092380839</v>
      </c>
      <c r="W14" s="13">
        <v>-62.406077933944978</v>
      </c>
      <c r="X14" s="13">
        <v>-64.709736965452905</v>
      </c>
      <c r="Y14" s="13">
        <v>-70.329604810000006</v>
      </c>
      <c r="Z14" s="13">
        <v>-83.286239160000093</v>
      </c>
      <c r="AA14" s="13">
        <v>-87.204437900343493</v>
      </c>
      <c r="AB14" s="13">
        <v>-88.025748405508097</v>
      </c>
      <c r="AC14" s="13">
        <v>-81.504602374965131</v>
      </c>
      <c r="AD14" s="13">
        <v>-71.97069247158295</v>
      </c>
      <c r="AE14" s="13">
        <v>-77.105151159999608</v>
      </c>
      <c r="AF14" s="13">
        <v>-88.98872155127259</v>
      </c>
      <c r="AG14" s="13">
        <v>-90.524052729999937</v>
      </c>
      <c r="AH14" s="13">
        <v>-84.853278819340545</v>
      </c>
      <c r="AI14" s="13">
        <v>-108.71054411027893</v>
      </c>
      <c r="AJ14" s="13">
        <v>-92.135730609999968</v>
      </c>
      <c r="AK14" s="13">
        <v>-114.1415545700002</v>
      </c>
      <c r="AL14" s="13">
        <v>-106.24739625429108</v>
      </c>
      <c r="AM14" s="13">
        <v>-109.73676536384865</v>
      </c>
      <c r="AN14" s="13">
        <v>-109.7043827477183</v>
      </c>
      <c r="AO14" s="13">
        <f>'DRE Contabil | Consolidado'!AO14+AO38</f>
        <v>-121.7047388320396</v>
      </c>
      <c r="AP14" s="53"/>
      <c r="AQ14" s="13">
        <f>SUM(D14:G14)</f>
        <v>-188</v>
      </c>
      <c r="AR14" s="13">
        <f>SUM(H14:K14)</f>
        <v>-183.64400000000001</v>
      </c>
      <c r="AS14" s="13">
        <f>SUM(L14:O14)</f>
        <v>-159.01</v>
      </c>
      <c r="AT14" s="13">
        <f>SUM(P14:S14)</f>
        <v>-196.27600000000001</v>
      </c>
      <c r="AU14" s="13">
        <f>SUM(T14:W14)</f>
        <v>-229.33635454632582</v>
      </c>
      <c r="AV14" s="13">
        <f>SUM(X14:AA14)</f>
        <v>-305.53001883579645</v>
      </c>
      <c r="AW14" s="13">
        <f>SUM(AB14:AE14)</f>
        <v>-318.60619441205574</v>
      </c>
      <c r="AX14" s="13">
        <f>SUM(AF14:AI14)</f>
        <v>-373.07659721089198</v>
      </c>
      <c r="AY14" s="13">
        <f>SUM(AJ14:AM14)</f>
        <v>-422.26144679813984</v>
      </c>
      <c r="AZ14" s="13">
        <f>SUM(AN14:AO14)</f>
        <v>-231.40912157975788</v>
      </c>
    </row>
    <row r="15" spans="2:52" s="5" customFormat="1" ht="16.05" customHeight="1" x14ac:dyDescent="0.3">
      <c r="C15" s="75" t="s">
        <v>88</v>
      </c>
      <c r="D15" s="76">
        <v>52.964999999999975</v>
      </c>
      <c r="E15" s="76">
        <v>77.99799999999999</v>
      </c>
      <c r="F15" s="76">
        <v>84.700999999999993</v>
      </c>
      <c r="G15" s="76">
        <v>63.323999999999984</v>
      </c>
      <c r="H15" s="76">
        <v>45.070000000000036</v>
      </c>
      <c r="I15" s="76">
        <v>46.42499999999999</v>
      </c>
      <c r="J15" s="76">
        <v>78.544000000000011</v>
      </c>
      <c r="K15" s="76">
        <v>71.586000000000013</v>
      </c>
      <c r="L15" s="76">
        <v>87.315999999999974</v>
      </c>
      <c r="M15" s="76">
        <v>137.41600000000008</v>
      </c>
      <c r="N15" s="76">
        <v>122.40400000000002</v>
      </c>
      <c r="O15" s="76">
        <v>154.02499999999998</v>
      </c>
      <c r="P15" s="76">
        <v>125.41199999999998</v>
      </c>
      <c r="Q15" s="76">
        <v>139.65600000000001</v>
      </c>
      <c r="R15" s="76">
        <v>149.45800000000006</v>
      </c>
      <c r="S15" s="76">
        <v>157.84400000000005</v>
      </c>
      <c r="T15" s="76">
        <v>159.34300000000002</v>
      </c>
      <c r="U15" s="76">
        <v>192.28110490999981</v>
      </c>
      <c r="V15" s="76">
        <v>160.44691545000006</v>
      </c>
      <c r="W15" s="76">
        <v>158.95164885999995</v>
      </c>
      <c r="X15" s="76">
        <v>162.3555882</v>
      </c>
      <c r="Y15" s="76">
        <v>210.54278889999998</v>
      </c>
      <c r="Z15" s="76">
        <v>199.45225011500003</v>
      </c>
      <c r="AA15" s="76">
        <v>232.44636741630117</v>
      </c>
      <c r="AB15" s="76">
        <v>168.50603467726339</v>
      </c>
      <c r="AC15" s="76">
        <v>271.46635676000005</v>
      </c>
      <c r="AD15" s="76">
        <v>266.74091675999938</v>
      </c>
      <c r="AE15" s="76">
        <v>241.67938903048531</v>
      </c>
      <c r="AF15" s="76">
        <v>217.55413831999999</v>
      </c>
      <c r="AG15" s="76">
        <v>296.42672851999993</v>
      </c>
      <c r="AH15" s="76">
        <v>308.30334542000071</v>
      </c>
      <c r="AI15" s="76">
        <v>284.62119968999946</v>
      </c>
      <c r="AJ15" s="76">
        <v>271.63044320000006</v>
      </c>
      <c r="AK15" s="76">
        <v>366.37481113999849</v>
      </c>
      <c r="AL15" s="76">
        <v>383.50514116000085</v>
      </c>
      <c r="AM15" s="76">
        <v>376.10129442999886</v>
      </c>
      <c r="AN15" s="76">
        <v>331.91930734999983</v>
      </c>
      <c r="AO15" s="76">
        <f t="shared" ref="AO15" si="4">SUM(AO13:AO14)</f>
        <v>409.34841871000077</v>
      </c>
      <c r="AP15" s="53"/>
      <c r="AQ15" s="76">
        <f t="shared" ref="AQ15" si="5">SUM(AQ13:AQ14)</f>
        <v>278.98800000000051</v>
      </c>
      <c r="AR15" s="76">
        <f t="shared" ref="AR15" si="6">SUM(AR13:AR14)</f>
        <v>241.62500000000023</v>
      </c>
      <c r="AS15" s="76">
        <f t="shared" ref="AS15" si="7">SUM(AS13:AS14)</f>
        <v>501.16099999999983</v>
      </c>
      <c r="AT15" s="76">
        <f t="shared" ref="AT15" si="8">SUM(AT13:AT14)</f>
        <v>572.36999999999853</v>
      </c>
      <c r="AU15" s="76">
        <f t="shared" ref="AU15" si="9">SUM(AU13:AU14)</f>
        <v>671.0226692199999</v>
      </c>
      <c r="AV15" s="76">
        <f t="shared" ref="AV15" si="10">SUM(AV13:AV14)</f>
        <v>804.796994631301</v>
      </c>
      <c r="AW15" s="76">
        <f t="shared" ref="AW15" si="11">SUM(AW13:AW14)</f>
        <v>948.39269722774941</v>
      </c>
      <c r="AX15" s="76">
        <f t="shared" ref="AX15" si="12">SUM(AX13:AX14)</f>
        <v>1106.9054119499995</v>
      </c>
      <c r="AY15" s="76">
        <f>SUM(AY13:AY14)</f>
        <v>1397.6116899299986</v>
      </c>
      <c r="AZ15" s="76">
        <f>SUM(AZ13:AZ14)</f>
        <v>741.26772606000065</v>
      </c>
    </row>
    <row r="16" spans="2:52" ht="16.05" customHeight="1" x14ac:dyDescent="0.3">
      <c r="C16" s="4" t="s">
        <v>76</v>
      </c>
      <c r="D16" s="13">
        <v>-18.204999999999998</v>
      </c>
      <c r="E16" s="13">
        <v>-20.138999999999999</v>
      </c>
      <c r="F16" s="13">
        <v>-21.414999999999999</v>
      </c>
      <c r="G16" s="13">
        <v>-23.66</v>
      </c>
      <c r="H16" s="13">
        <v>-25.009</v>
      </c>
      <c r="I16" s="13">
        <v>-27.109000000000002</v>
      </c>
      <c r="J16" s="13">
        <v>-28.344000000000001</v>
      </c>
      <c r="K16" s="13">
        <v>-27.614999999999998</v>
      </c>
      <c r="L16" s="13">
        <v>-21.827151170000004</v>
      </c>
      <c r="M16" s="13">
        <v>-23.134761939999997</v>
      </c>
      <c r="N16" s="13">
        <v>-23.020498269999997</v>
      </c>
      <c r="O16" s="13">
        <v>-24.393305169999998</v>
      </c>
      <c r="P16" s="13">
        <v>-22.093</v>
      </c>
      <c r="Q16" s="13">
        <v>-21.888999999999999</v>
      </c>
      <c r="R16" s="13">
        <v>-21.646000000000001</v>
      </c>
      <c r="S16" s="13">
        <v>-21.827000000000002</v>
      </c>
      <c r="T16" s="13">
        <v>-22.385000000000002</v>
      </c>
      <c r="U16" s="13">
        <v>-22.323204610000001</v>
      </c>
      <c r="V16" s="13">
        <v>-23.259965329999993</v>
      </c>
      <c r="W16" s="13">
        <v>-24.860943239999997</v>
      </c>
      <c r="X16" s="13">
        <v>-28.244107919999998</v>
      </c>
      <c r="Y16" s="13">
        <v>-25.679150979998994</v>
      </c>
      <c r="Z16" s="13">
        <v>-39.709308700000001</v>
      </c>
      <c r="AA16" s="13">
        <v>-45.530783970001124</v>
      </c>
      <c r="AB16" s="13">
        <v>-50.643895429999993</v>
      </c>
      <c r="AC16" s="13">
        <v>-50.499507270000002</v>
      </c>
      <c r="AD16" s="13">
        <v>-48.051184509999906</v>
      </c>
      <c r="AE16" s="13">
        <v>-46.411191329999852</v>
      </c>
      <c r="AF16" s="13">
        <v>-46.588185779999904</v>
      </c>
      <c r="AG16" s="13">
        <v>-47.624596459999886</v>
      </c>
      <c r="AH16" s="13">
        <v>-47.873926900000129</v>
      </c>
      <c r="AI16" s="13">
        <v>-48.037853539999958</v>
      </c>
      <c r="AJ16" s="13">
        <v>-45.319237029999918</v>
      </c>
      <c r="AK16" s="13">
        <v>-46.817449949999997</v>
      </c>
      <c r="AL16" s="13">
        <v>-47.987674749999819</v>
      </c>
      <c r="AM16" s="13">
        <v>-53.894559120000068</v>
      </c>
      <c r="AN16" s="13">
        <v>-55.250522899999993</v>
      </c>
      <c r="AO16" s="13">
        <f>'DRE Contabil | Consolidado'!AO16+AO40</f>
        <v>-55.387189620000015</v>
      </c>
      <c r="AP16" s="53"/>
      <c r="AQ16" s="13">
        <f>SUM(D16:G16)</f>
        <v>-83.418999999999997</v>
      </c>
      <c r="AR16" s="13">
        <f>SUM(H16:K16)</f>
        <v>-108.077</v>
      </c>
      <c r="AS16" s="13">
        <f>SUM(L16:O16)</f>
        <v>-92.375716549999993</v>
      </c>
      <c r="AT16" s="13">
        <f>SUM(P16:S16)</f>
        <v>-87.454999999999998</v>
      </c>
      <c r="AU16" s="13">
        <f>SUM(T16:W16)</f>
        <v>-92.829113179999993</v>
      </c>
      <c r="AV16" s="13">
        <f>SUM(X16:AA16)</f>
        <v>-139.16335157000012</v>
      </c>
      <c r="AW16" s="13">
        <f>SUM(AB16:AE16)</f>
        <v>-195.60577853999973</v>
      </c>
      <c r="AX16" s="13">
        <f>SUM(AF16:AI16)</f>
        <v>-190.12456267999988</v>
      </c>
      <c r="AY16" s="13">
        <f>SUM(AJ16:AM16)</f>
        <v>-194.0189208499998</v>
      </c>
      <c r="AZ16" s="13">
        <f>SUM(AN16:AO16)</f>
        <v>-110.63771252000001</v>
      </c>
    </row>
    <row r="17" spans="3:57" s="8" customFormat="1" ht="16.05" customHeight="1" x14ac:dyDescent="0.3">
      <c r="C17" s="6" t="s">
        <v>77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14">
        <v>-40.573848829999996</v>
      </c>
      <c r="M17" s="14">
        <v>-40.04623806</v>
      </c>
      <c r="N17" s="14">
        <v>-40.031501730000002</v>
      </c>
      <c r="O17" s="14">
        <v>-39.98269483</v>
      </c>
      <c r="P17" s="14">
        <v>-40.311999999999998</v>
      </c>
      <c r="Q17" s="14">
        <v>-40.639000000000003</v>
      </c>
      <c r="R17" s="14">
        <v>-40.930999999999997</v>
      </c>
      <c r="S17" s="14">
        <v>-41.250999999999998</v>
      </c>
      <c r="T17" s="14">
        <v>-41.509</v>
      </c>
      <c r="U17" s="14">
        <v>-41.400856760000011</v>
      </c>
      <c r="V17" s="14">
        <v>-48.97043867</v>
      </c>
      <c r="W17" s="14">
        <v>-53.948583669999998</v>
      </c>
      <c r="X17" s="14">
        <v>-54.060658599999002</v>
      </c>
      <c r="Y17" s="14">
        <v>-53.474849020001002</v>
      </c>
      <c r="Z17" s="14">
        <v>-67.370071260000017</v>
      </c>
      <c r="AA17" s="14">
        <v>-73.25916140999999</v>
      </c>
      <c r="AB17" s="14">
        <v>-81.611690570000007</v>
      </c>
      <c r="AC17" s="14">
        <v>-79.627767049999989</v>
      </c>
      <c r="AD17" s="14">
        <v>-83.986184040000012</v>
      </c>
      <c r="AE17" s="14">
        <v>-79.981209469999925</v>
      </c>
      <c r="AF17" s="14">
        <v>-80.898620600000001</v>
      </c>
      <c r="AG17" s="14">
        <v>-79.529763360000004</v>
      </c>
      <c r="AH17" s="14">
        <v>-79.229819329999998</v>
      </c>
      <c r="AI17" s="14">
        <v>-82.131537610000009</v>
      </c>
      <c r="AJ17" s="13">
        <v>-81.760968169999899</v>
      </c>
      <c r="AK17" s="13">
        <v>-82.643076689998992</v>
      </c>
      <c r="AL17" s="13">
        <v>-83.532507570001144</v>
      </c>
      <c r="AM17" s="13">
        <v>-84.393099619998878</v>
      </c>
      <c r="AN17" s="13">
        <v>-84.391034950000005</v>
      </c>
      <c r="AO17" s="13">
        <f>'DRE Contabil | Consolidado'!AO17</f>
        <v>-83.080210379999983</v>
      </c>
      <c r="AP17" s="53"/>
      <c r="AQ17" s="7">
        <f>SUM(D17:G17)</f>
        <v>0</v>
      </c>
      <c r="AR17" s="7">
        <f>SUM(H17:K17)</f>
        <v>0</v>
      </c>
      <c r="AS17" s="15">
        <f>SUM(L17:O17)</f>
        <v>-160.63428345</v>
      </c>
      <c r="AT17" s="15">
        <f>SUM(P17:S17)</f>
        <v>-163.13299999999998</v>
      </c>
      <c r="AU17" s="15">
        <f>SUM(T17:W17)</f>
        <v>-185.82887910000002</v>
      </c>
      <c r="AV17" s="15">
        <f>SUM(X17:AA17)</f>
        <v>-248.16474029</v>
      </c>
      <c r="AW17" s="15">
        <f>SUM(AB17:AE17)</f>
        <v>-325.2068511299999</v>
      </c>
      <c r="AX17" s="15">
        <f>SUM(AF17:AI17)</f>
        <v>-321.78974090000003</v>
      </c>
      <c r="AY17" s="15">
        <f>SUM(AJ17:AM17)</f>
        <v>-332.32965204999891</v>
      </c>
      <c r="AZ17" s="15">
        <f>SUM(AN17:AO17)</f>
        <v>-167.47124532999999</v>
      </c>
    </row>
    <row r="18" spans="3:57" ht="16.05" customHeight="1" x14ac:dyDescent="0.3">
      <c r="C18" s="4" t="s">
        <v>78</v>
      </c>
      <c r="D18" s="13">
        <v>-32.277999999999999</v>
      </c>
      <c r="E18" s="13">
        <v>-23.033000000000001</v>
      </c>
      <c r="F18" s="13">
        <v>-20.841999999999999</v>
      </c>
      <c r="G18" s="13">
        <v>-28.535</v>
      </c>
      <c r="H18" s="13">
        <v>-27.852</v>
      </c>
      <c r="I18" s="13">
        <v>-20.358000000000001</v>
      </c>
      <c r="J18" s="13">
        <v>-36.289000000000001</v>
      </c>
      <c r="K18" s="13">
        <v>-45.707000000000001</v>
      </c>
      <c r="L18" s="13">
        <v>-36.662999999999997</v>
      </c>
      <c r="M18" s="13">
        <v>-38.225000000000001</v>
      </c>
      <c r="N18" s="13">
        <v>-38.018000000000001</v>
      </c>
      <c r="O18" s="13">
        <v>-37.369</v>
      </c>
      <c r="P18" s="13">
        <v>-39.475000000000001</v>
      </c>
      <c r="Q18" s="13">
        <v>-40.520000000000003</v>
      </c>
      <c r="R18" s="13">
        <v>-29.364999999999998</v>
      </c>
      <c r="S18" s="13">
        <v>-28.686</v>
      </c>
      <c r="T18" s="13">
        <v>-19.408000000000001</v>
      </c>
      <c r="U18" s="13">
        <v>-18.304598999999996</v>
      </c>
      <c r="V18" s="13">
        <v>-20.308509189999999</v>
      </c>
      <c r="W18" s="13">
        <v>-22.400802550000009</v>
      </c>
      <c r="X18" s="13">
        <v>-40.522555630000099</v>
      </c>
      <c r="Y18" s="13">
        <v>-45.8379572199999</v>
      </c>
      <c r="Z18" s="13">
        <v>-53.220850620000014</v>
      </c>
      <c r="AA18" s="13">
        <v>-91.951927270000056</v>
      </c>
      <c r="AB18" s="13">
        <v>-115.03017697999999</v>
      </c>
      <c r="AC18" s="13">
        <v>-116.96573927999989</v>
      </c>
      <c r="AD18" s="13">
        <v>-120.40256714999998</v>
      </c>
      <c r="AE18" s="13">
        <v>-94.950690154429878</v>
      </c>
      <c r="AF18" s="13">
        <v>-100.98526747000001</v>
      </c>
      <c r="AG18" s="13">
        <v>-86.699277759999987</v>
      </c>
      <c r="AH18" s="13">
        <v>-82.652995939999954</v>
      </c>
      <c r="AI18" s="13">
        <v>-91.314959309999992</v>
      </c>
      <c r="AJ18" s="13">
        <v>-108.00441251000011</v>
      </c>
      <c r="AK18" s="13">
        <v>-137.2516886899999</v>
      </c>
      <c r="AL18" s="13">
        <v>-129.59386939000004</v>
      </c>
      <c r="AM18" s="13">
        <v>-123.91501144000001</v>
      </c>
      <c r="AN18" s="13">
        <v>-112.31129660999999</v>
      </c>
      <c r="AO18" s="13">
        <f>'DRE Contabil | Consolidado'!AO18</f>
        <v>-133.06062028999997</v>
      </c>
      <c r="AP18" s="53"/>
      <c r="AQ18" s="13">
        <f>SUM(D18:G18)</f>
        <v>-104.68799999999999</v>
      </c>
      <c r="AR18" s="13">
        <f>SUM(H18:K18)</f>
        <v>-130.20599999999999</v>
      </c>
      <c r="AS18" s="13">
        <f>SUM(L18:O18)</f>
        <v>-150.27500000000001</v>
      </c>
      <c r="AT18" s="13">
        <f>SUM(P18:S18)</f>
        <v>-138.04599999999999</v>
      </c>
      <c r="AU18" s="13">
        <f>SUM(T18:W18)</f>
        <v>-80.421910740000001</v>
      </c>
      <c r="AV18" s="13">
        <f>SUM(X18:AA18)</f>
        <v>-231.53329074000007</v>
      </c>
      <c r="AW18" s="13">
        <f>SUM(AB18:AE18)</f>
        <v>-447.34917356442975</v>
      </c>
      <c r="AX18" s="13">
        <f>SUM(AF18:AI18)</f>
        <v>-361.65250047999996</v>
      </c>
      <c r="AY18" s="13">
        <f>SUM(AJ18:AM18)</f>
        <v>-498.76498203</v>
      </c>
      <c r="AZ18" s="13">
        <f>SUM(AN18:AO18)</f>
        <v>-245.37191689999997</v>
      </c>
    </row>
    <row r="19" spans="3:57" s="8" customFormat="1" ht="16.05" customHeight="1" x14ac:dyDescent="0.3">
      <c r="C19" s="6" t="s">
        <v>79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14">
        <v>-33.319000000000003</v>
      </c>
      <c r="M19" s="14">
        <v>-32.643000000000001</v>
      </c>
      <c r="N19" s="14">
        <v>-31.468</v>
      </c>
      <c r="O19" s="14">
        <v>-30.41</v>
      </c>
      <c r="P19" s="14">
        <v>-29.491</v>
      </c>
      <c r="Q19" s="14">
        <v>-29.140999999999998</v>
      </c>
      <c r="R19" s="14">
        <v>-28.495000000000001</v>
      </c>
      <c r="S19" s="14">
        <v>-28.01</v>
      </c>
      <c r="T19" s="14">
        <v>-27.478999999999999</v>
      </c>
      <c r="U19" s="14">
        <v>-27.021401000000004</v>
      </c>
      <c r="V19" s="14">
        <v>-30.749490810000005</v>
      </c>
      <c r="W19" s="14">
        <v>-34.988197449999994</v>
      </c>
      <c r="X19" s="14">
        <v>-34.278444369999903</v>
      </c>
      <c r="Y19" s="14">
        <v>-34.453042780000096</v>
      </c>
      <c r="Z19" s="14">
        <v>-40.74571521</v>
      </c>
      <c r="AA19" s="14">
        <v>-42.41545318</v>
      </c>
      <c r="AB19" s="14">
        <v>-47.480962090000006</v>
      </c>
      <c r="AC19" s="14">
        <v>-49.646407390000107</v>
      </c>
      <c r="AD19" s="14">
        <v>-47.41967910000001</v>
      </c>
      <c r="AE19" s="14">
        <v>-45.283142620000014</v>
      </c>
      <c r="AF19" s="14">
        <v>-49.554921349999987</v>
      </c>
      <c r="AG19" s="14">
        <v>-48.039319620000015</v>
      </c>
      <c r="AH19" s="14">
        <v>-47.247891819999992</v>
      </c>
      <c r="AI19" s="14">
        <v>-47.929351480000015</v>
      </c>
      <c r="AJ19" s="13">
        <v>-46.969233859999889</v>
      </c>
      <c r="AK19" s="13">
        <v>-46.599515070000116</v>
      </c>
      <c r="AL19" s="13">
        <v>-46.240251600000001</v>
      </c>
      <c r="AM19" s="13">
        <v>-47.624017439999996</v>
      </c>
      <c r="AN19" s="13">
        <v>-47.299703390000005</v>
      </c>
      <c r="AO19" s="13">
        <f>'DRE Contabil | Consolidado'!AO19+AO41</f>
        <v>-47.03437971000001</v>
      </c>
      <c r="AP19" s="53"/>
      <c r="AQ19" s="7">
        <f>SUM(D19:G19)</f>
        <v>0</v>
      </c>
      <c r="AR19" s="7">
        <f>SUM(H19:K19)</f>
        <v>0</v>
      </c>
      <c r="AS19" s="15">
        <f>SUM(L19:O19)</f>
        <v>-127.84</v>
      </c>
      <c r="AT19" s="15">
        <f>SUM(P19:S19)</f>
        <v>-115.137</v>
      </c>
      <c r="AU19" s="15">
        <f>SUM(T19:W19)</f>
        <v>-120.23808926000001</v>
      </c>
      <c r="AV19" s="15">
        <f>SUM(X19:AA19)</f>
        <v>-151.89265553999999</v>
      </c>
      <c r="AW19" s="15">
        <f>SUM(AB19:AE19)</f>
        <v>-189.83019120000014</v>
      </c>
      <c r="AX19" s="15">
        <f>SUM(AF19:AI19)</f>
        <v>-192.77148427</v>
      </c>
      <c r="AY19" s="15">
        <f>SUM(AJ19:AM19)</f>
        <v>-187.43301796999998</v>
      </c>
      <c r="AZ19" s="15">
        <f>SUM(AN19:AO19)</f>
        <v>-94.334083100000015</v>
      </c>
    </row>
    <row r="20" spans="3:57" s="5" customFormat="1" ht="16.05" customHeight="1" x14ac:dyDescent="0.3">
      <c r="C20" s="75" t="s">
        <v>80</v>
      </c>
      <c r="D20" s="76">
        <v>2.481999999999978</v>
      </c>
      <c r="E20" s="76">
        <v>34.825999999999993</v>
      </c>
      <c r="F20" s="76">
        <v>42.443999999999996</v>
      </c>
      <c r="G20" s="76">
        <v>11.128999999999987</v>
      </c>
      <c r="H20" s="76">
        <v>-7.7909999999999648</v>
      </c>
      <c r="I20" s="76">
        <v>-1.0420000000000122</v>
      </c>
      <c r="J20" s="76">
        <v>13.911000000000008</v>
      </c>
      <c r="K20" s="76">
        <v>-1.7359999999999829</v>
      </c>
      <c r="L20" s="76">
        <v>-45.067000000000029</v>
      </c>
      <c r="M20" s="76">
        <v>3.3670000000000684</v>
      </c>
      <c r="N20" s="76">
        <v>-10.133999999999968</v>
      </c>
      <c r="O20" s="76">
        <v>21.869999999999987</v>
      </c>
      <c r="P20" s="76">
        <v>-5.9590000000000245</v>
      </c>
      <c r="Q20" s="76">
        <v>7.467000000000013</v>
      </c>
      <c r="R20" s="76">
        <v>29.021000000000061</v>
      </c>
      <c r="S20" s="76">
        <v>38.070000000000036</v>
      </c>
      <c r="T20" s="76">
        <v>48.562000000000026</v>
      </c>
      <c r="U20" s="76">
        <v>83.231043539999803</v>
      </c>
      <c r="V20" s="76">
        <v>37.15851145000007</v>
      </c>
      <c r="W20" s="76">
        <v>22.75312194999993</v>
      </c>
      <c r="X20" s="76">
        <v>5.2498216800009914</v>
      </c>
      <c r="Y20" s="76">
        <v>51.097788900000005</v>
      </c>
      <c r="Z20" s="76">
        <v>-1.5936956750000135</v>
      </c>
      <c r="AA20" s="76">
        <v>-20.710958413699998</v>
      </c>
      <c r="AB20" s="76">
        <v>-126.26069039273661</v>
      </c>
      <c r="AC20" s="76">
        <v>-25.273064229999946</v>
      </c>
      <c r="AD20" s="76">
        <v>-33.118698040000524</v>
      </c>
      <c r="AE20" s="76">
        <v>-24.946844543944344</v>
      </c>
      <c r="AF20" s="76">
        <v>-60.472856879999895</v>
      </c>
      <c r="AG20" s="76">
        <v>34.533771320000042</v>
      </c>
      <c r="AH20" s="76">
        <v>51.298711430000637</v>
      </c>
      <c r="AI20" s="76">
        <v>15.207497749999483</v>
      </c>
      <c r="AJ20" s="76">
        <v>-10.423408369999763</v>
      </c>
      <c r="AK20" s="76">
        <v>53.063080739999457</v>
      </c>
      <c r="AL20" s="76">
        <v>76.150837849999846</v>
      </c>
      <c r="AM20" s="76">
        <v>66.274606809999909</v>
      </c>
      <c r="AN20" s="76">
        <v>32.666749499999867</v>
      </c>
      <c r="AO20" s="76">
        <f t="shared" ref="AO20" si="13">SUM(AO15:AO19)</f>
        <v>90.786018710000789</v>
      </c>
      <c r="AP20" s="53"/>
      <c r="AQ20" s="76">
        <f>SUM(AQ15:AQ19)</f>
        <v>90.88100000000054</v>
      </c>
      <c r="AR20" s="76">
        <f t="shared" ref="AR20:AW20" si="14">SUM(AR15:AR19)</f>
        <v>3.3420000000002403</v>
      </c>
      <c r="AS20" s="76">
        <f t="shared" si="14"/>
        <v>-29.964000000000169</v>
      </c>
      <c r="AT20" s="76">
        <f t="shared" si="14"/>
        <v>68.598999999998568</v>
      </c>
      <c r="AU20" s="76">
        <f t="shared" si="14"/>
        <v>191.70467693999987</v>
      </c>
      <c r="AV20" s="76">
        <f t="shared" si="14"/>
        <v>34.042956491300799</v>
      </c>
      <c r="AW20" s="76">
        <f t="shared" si="14"/>
        <v>-209.59929720668012</v>
      </c>
      <c r="AX20" s="76">
        <f t="shared" ref="AX20" si="15">SUM(AX15:AX19)</f>
        <v>40.567123619999705</v>
      </c>
      <c r="AY20" s="76">
        <f t="shared" ref="AY20" si="16">SUM(AY15:AY19)</f>
        <v>185.0651170299999</v>
      </c>
      <c r="AZ20" s="76">
        <f>SUM(AZ15:AZ19)</f>
        <v>123.45276821000064</v>
      </c>
    </row>
    <row r="21" spans="3:57" ht="16.05" customHeight="1" x14ac:dyDescent="0.3">
      <c r="C21" s="4" t="s">
        <v>81</v>
      </c>
      <c r="D21" s="13">
        <v>4.4710000000000001</v>
      </c>
      <c r="E21" s="13">
        <v>-4.4409999999999998</v>
      </c>
      <c r="F21" s="13">
        <v>-4.5720000000000001</v>
      </c>
      <c r="G21" s="13">
        <v>21.094000000000001</v>
      </c>
      <c r="H21" s="13">
        <v>9.3810000000000002</v>
      </c>
      <c r="I21" s="13">
        <v>5.7009999999999996</v>
      </c>
      <c r="J21" s="13">
        <v>10.266</v>
      </c>
      <c r="K21" s="13">
        <v>19.298999999999999</v>
      </c>
      <c r="L21" s="13">
        <v>12.306791310000001</v>
      </c>
      <c r="M21" s="13">
        <v>7.8089163899999994</v>
      </c>
      <c r="N21" s="13">
        <v>-2.8853115499999999</v>
      </c>
      <c r="O21" s="13">
        <v>-9.9590328699999997</v>
      </c>
      <c r="P21" s="13">
        <v>12.109147950000001</v>
      </c>
      <c r="Q21" s="13">
        <v>-1.11619227</v>
      </c>
      <c r="R21" s="13">
        <v>8.8640000000000008</v>
      </c>
      <c r="S21" s="13">
        <v>-3.4550000000000001</v>
      </c>
      <c r="T21" s="13">
        <v>-7.3630000000000004</v>
      </c>
      <c r="U21" s="13">
        <v>-15.0019582362</v>
      </c>
      <c r="V21" s="13">
        <v>-4.7107571255999998</v>
      </c>
      <c r="W21" s="13">
        <v>-0.1657379969999988</v>
      </c>
      <c r="X21" s="13">
        <v>15.924579809799999</v>
      </c>
      <c r="Y21" s="13">
        <v>2.3564593898000101</v>
      </c>
      <c r="Z21" s="13">
        <v>5.3208636475000022</v>
      </c>
      <c r="AA21" s="13">
        <v>63.154015121822994</v>
      </c>
      <c r="AB21" s="13">
        <v>65.737718892399997</v>
      </c>
      <c r="AC21" s="13">
        <v>11.404705440600001</v>
      </c>
      <c r="AD21" s="13">
        <v>24.073200063999987</v>
      </c>
      <c r="AE21" s="13">
        <v>79.60049612630813</v>
      </c>
      <c r="AF21" s="13">
        <v>27.45991793020001</v>
      </c>
      <c r="AG21" s="13">
        <v>1.531170872799962</v>
      </c>
      <c r="AH21" s="13">
        <v>-6.2367445261999812</v>
      </c>
      <c r="AI21" s="13">
        <v>52.582564442600109</v>
      </c>
      <c r="AJ21" s="13">
        <v>16.170643278399968</v>
      </c>
      <c r="AK21" s="13">
        <v>0.34829634840000612</v>
      </c>
      <c r="AL21" s="13">
        <v>-1.747223168999994</v>
      </c>
      <c r="AM21" s="13">
        <v>58.802671084599993</v>
      </c>
      <c r="AN21" s="13">
        <v>18.328671870000001</v>
      </c>
      <c r="AO21" s="13">
        <f>'DRE Contabil | Consolidado'!AO21+AO44</f>
        <v>-19.552716381400003</v>
      </c>
      <c r="AP21" s="46"/>
      <c r="AQ21" s="13">
        <f>SUM(D21:G21)</f>
        <v>16.552</v>
      </c>
      <c r="AR21" s="13">
        <f>SUM(H21:K21)</f>
        <v>44.646999999999998</v>
      </c>
      <c r="AS21" s="13">
        <f>SUM(L21:O21)</f>
        <v>7.271363280000001</v>
      </c>
      <c r="AT21" s="13">
        <f>SUM(P21:S21)</f>
        <v>16.40195568</v>
      </c>
      <c r="AU21" s="13">
        <f>SUM(T21:W21)</f>
        <v>-27.241453358799998</v>
      </c>
      <c r="AV21" s="13">
        <f>SUM(X21:AA21)</f>
        <v>86.755917968923001</v>
      </c>
      <c r="AW21" s="13">
        <f>SUM(AB21:AE21)</f>
        <v>180.81612052330811</v>
      </c>
      <c r="AX21" s="13">
        <f>SUM(AF21:AI21)</f>
        <v>75.3369087194001</v>
      </c>
      <c r="AY21" s="13">
        <f>SUM(AJ21:AM21)</f>
        <v>73.574387542399975</v>
      </c>
      <c r="AZ21" s="13">
        <f>SUM(AN21:AO21)</f>
        <v>-1.2240445114000025</v>
      </c>
    </row>
    <row r="22" spans="3:57" s="8" customFormat="1" ht="16.05" customHeight="1" x14ac:dyDescent="0.3">
      <c r="C22" s="6" t="s">
        <v>82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14">
        <v>4.5652086900000004</v>
      </c>
      <c r="M22" s="14">
        <v>4.1810836100000008</v>
      </c>
      <c r="N22" s="14">
        <v>3.8253115499999999</v>
      </c>
      <c r="O22" s="14">
        <v>3.2380328700000001</v>
      </c>
      <c r="P22" s="14">
        <v>3.0538520500000002</v>
      </c>
      <c r="Q22" s="14">
        <v>2.79319227</v>
      </c>
      <c r="R22" s="14">
        <v>2.2679999999999998</v>
      </c>
      <c r="S22" s="14">
        <v>2.9169999999999998</v>
      </c>
      <c r="T22" s="14">
        <v>2.9689999999999999</v>
      </c>
      <c r="U22" s="14">
        <v>2.6107135699999988</v>
      </c>
      <c r="V22" s="14">
        <v>3.1418272800000002</v>
      </c>
      <c r="W22" s="14">
        <v>3.40045405</v>
      </c>
      <c r="X22" s="14">
        <v>3.1848486400000002</v>
      </c>
      <c r="Y22" s="14">
        <v>3.2113946999999898</v>
      </c>
      <c r="Z22" s="14">
        <v>3.29563841</v>
      </c>
      <c r="AA22" s="14">
        <v>3.739537739399998</v>
      </c>
      <c r="AB22" s="14">
        <v>5.1590974453999987</v>
      </c>
      <c r="AC22" s="14">
        <v>3.6534907478000038</v>
      </c>
      <c r="AD22" s="14">
        <v>2.8799570435999891</v>
      </c>
      <c r="AE22" s="14">
        <v>2.7917915897999488</v>
      </c>
      <c r="AF22" s="14">
        <v>3.3191532061999971</v>
      </c>
      <c r="AG22" s="14">
        <v>2.7399711122000343</v>
      </c>
      <c r="AH22" s="14">
        <v>3.1678426399999888</v>
      </c>
      <c r="AI22" s="14">
        <v>3.2133263223998791</v>
      </c>
      <c r="AJ22" s="13">
        <v>2.5280355674000314</v>
      </c>
      <c r="AK22" s="13">
        <v>2.3529162000000001</v>
      </c>
      <c r="AL22" s="13">
        <v>2.1544582999999906</v>
      </c>
      <c r="AM22" s="13">
        <v>1.9155626000000117</v>
      </c>
      <c r="AN22" s="13">
        <v>1.3415132999999999</v>
      </c>
      <c r="AO22" s="13">
        <f>'DRE Contabil | Consolidado'!AO22</f>
        <v>0.69419002000000107</v>
      </c>
      <c r="AP22" s="53"/>
      <c r="AQ22" s="7">
        <f>SUM(D22:G22)</f>
        <v>0</v>
      </c>
      <c r="AR22" s="7">
        <f>SUM(H22:K22)</f>
        <v>0</v>
      </c>
      <c r="AS22" s="15">
        <f>SUM(L22:O22)</f>
        <v>15.80963672</v>
      </c>
      <c r="AT22" s="15">
        <f>SUM(P22:S22)</f>
        <v>11.032044319999999</v>
      </c>
      <c r="AU22" s="15">
        <f>SUM(T22:W22)</f>
        <v>12.121994900000001</v>
      </c>
      <c r="AV22" s="15">
        <f>SUM(X22:AA22)</f>
        <v>13.431419489399987</v>
      </c>
      <c r="AW22" s="15">
        <f>SUM(AB22:AE22)</f>
        <v>14.484336826599941</v>
      </c>
      <c r="AX22" s="15">
        <f>SUM(AF22:AI22)</f>
        <v>12.440293280799899</v>
      </c>
      <c r="AY22" s="15">
        <f>SUM(AJ22:AM22)</f>
        <v>8.9509726674000341</v>
      </c>
      <c r="AZ22" s="15">
        <f>SUM(AN22:AO22)</f>
        <v>2.035703320000001</v>
      </c>
    </row>
    <row r="23" spans="3:57" s="5" customFormat="1" ht="16.05" customHeight="1" x14ac:dyDescent="0.3">
      <c r="C23" s="6" t="s">
        <v>106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14">
        <v>0.30463080000000003</v>
      </c>
      <c r="AA23" s="14">
        <v>0.31036919999999996</v>
      </c>
      <c r="AB23" s="14">
        <v>9.5000000000000001E-2</v>
      </c>
      <c r="AC23" s="14">
        <v>0.19199999999999998</v>
      </c>
      <c r="AD23" s="14">
        <v>0.14000000000000001</v>
      </c>
      <c r="AE23" s="14">
        <v>-6.9198100232674364E-2</v>
      </c>
      <c r="AF23" s="14">
        <v>0.10419991432666006</v>
      </c>
      <c r="AG23" s="14">
        <v>8.7006331708940038E-2</v>
      </c>
      <c r="AH23" s="14">
        <v>-7.2000000000000008E-2</v>
      </c>
      <c r="AI23" s="14">
        <v>-0.157</v>
      </c>
      <c r="AJ23" s="13">
        <v>-0.126</v>
      </c>
      <c r="AK23" s="13">
        <v>-0.11</v>
      </c>
      <c r="AL23" s="13">
        <v>-0.151</v>
      </c>
      <c r="AM23" s="13">
        <v>-0.26100000000000001</v>
      </c>
      <c r="AN23" s="13">
        <v>0.13200000000000001</v>
      </c>
      <c r="AO23" s="13">
        <f>'DRE Contabil | Consolidado'!AO23</f>
        <v>-0.106</v>
      </c>
      <c r="AP23" s="53"/>
      <c r="AQ23" s="7">
        <f>SUM(D23:G23)</f>
        <v>0</v>
      </c>
      <c r="AR23" s="7">
        <f>SUM(H23:K23)</f>
        <v>0</v>
      </c>
      <c r="AS23" s="15">
        <f>SUM(L23:O23)</f>
        <v>0</v>
      </c>
      <c r="AT23" s="15">
        <f>SUM(P23:S23)</f>
        <v>0</v>
      </c>
      <c r="AU23" s="15">
        <f>SUM(T23:W23)</f>
        <v>0</v>
      </c>
      <c r="AV23" s="15">
        <f>SUM(X23:AA23)</f>
        <v>0.61499999999999999</v>
      </c>
      <c r="AW23" s="15">
        <f>SUM(AB23:AE23)</f>
        <v>0.35780189976732563</v>
      </c>
      <c r="AX23" s="15">
        <f>SUM(AF23:AI23)</f>
        <v>-3.7793753964399907E-2</v>
      </c>
      <c r="AY23" s="15">
        <f>SUM(AJ23:AM23)</f>
        <v>-0.64800000000000002</v>
      </c>
      <c r="AZ23" s="15">
        <f>SUM(AN23:AO23)</f>
        <v>2.6000000000000009E-2</v>
      </c>
    </row>
    <row r="24" spans="3:57" s="5" customFormat="1" ht="16.05" customHeight="1" x14ac:dyDescent="0.3">
      <c r="C24" s="75" t="s">
        <v>89</v>
      </c>
      <c r="D24" s="76">
        <v>6.9529999999999781</v>
      </c>
      <c r="E24" s="76">
        <v>30.384999999999994</v>
      </c>
      <c r="F24" s="76">
        <v>37.871999999999993</v>
      </c>
      <c r="G24" s="76">
        <v>32.222999999999985</v>
      </c>
      <c r="H24" s="76">
        <v>1.5900000000000354</v>
      </c>
      <c r="I24" s="76">
        <v>4.6589999999999874</v>
      </c>
      <c r="J24" s="76">
        <v>24.177000000000007</v>
      </c>
      <c r="K24" s="76">
        <v>17.563000000000017</v>
      </c>
      <c r="L24" s="76">
        <v>-28.195000000000029</v>
      </c>
      <c r="M24" s="76">
        <v>15.35700000000007</v>
      </c>
      <c r="N24" s="76">
        <v>-9.1939999999999689</v>
      </c>
      <c r="O24" s="76">
        <v>15.148999999999987</v>
      </c>
      <c r="P24" s="76">
        <v>9.2039999999999758</v>
      </c>
      <c r="Q24" s="76">
        <v>9.1440000000000126</v>
      </c>
      <c r="R24" s="76">
        <v>40.153000000000063</v>
      </c>
      <c r="S24" s="76">
        <v>37.532000000000039</v>
      </c>
      <c r="T24" s="76">
        <v>44.168000000000028</v>
      </c>
      <c r="U24" s="76">
        <v>70.839798873799808</v>
      </c>
      <c r="V24" s="76">
        <v>35.589581604400074</v>
      </c>
      <c r="W24" s="76">
        <v>25.987838002999933</v>
      </c>
      <c r="X24" s="76">
        <v>24.359250129800991</v>
      </c>
      <c r="Y24" s="76">
        <v>56.665642989800006</v>
      </c>
      <c r="Z24" s="76">
        <v>7.3274371824999882</v>
      </c>
      <c r="AA24" s="76">
        <v>46.492963647522991</v>
      </c>
      <c r="AB24" s="76">
        <v>-55.26887405493661</v>
      </c>
      <c r="AC24" s="76">
        <v>-10.022868041599942</v>
      </c>
      <c r="AD24" s="76">
        <v>-6.0255409324005482</v>
      </c>
      <c r="AE24" s="76">
        <v>57.376245071931059</v>
      </c>
      <c r="AF24" s="76">
        <v>-29.589585829273233</v>
      </c>
      <c r="AG24" s="76">
        <v>38.891919636708977</v>
      </c>
      <c r="AH24" s="76">
        <v>48.157809543800639</v>
      </c>
      <c r="AI24" s="76">
        <v>70.846388514999475</v>
      </c>
      <c r="AJ24" s="76">
        <v>8.1492704758002379</v>
      </c>
      <c r="AK24" s="76">
        <v>55.654293288399465</v>
      </c>
      <c r="AL24" s="76">
        <v>76.407072980999843</v>
      </c>
      <c r="AM24" s="76">
        <v>126.73184049459992</v>
      </c>
      <c r="AN24" s="76">
        <v>52.468934669999868</v>
      </c>
      <c r="AO24" s="76">
        <f t="shared" ref="AO24" si="17">SUM(AO20:AO23)</f>
        <v>71.821492348600799</v>
      </c>
      <c r="AP24" s="53"/>
      <c r="AQ24" s="76">
        <f>SUM(AQ20:AQ23)</f>
        <v>107.43300000000053</v>
      </c>
      <c r="AR24" s="76">
        <f t="shared" ref="AR24:AW24" si="18">SUM(AR20:AR23)</f>
        <v>47.989000000000239</v>
      </c>
      <c r="AS24" s="76">
        <f t="shared" si="18"/>
        <v>-6.8830000000001661</v>
      </c>
      <c r="AT24" s="76">
        <f t="shared" si="18"/>
        <v>96.032999999998566</v>
      </c>
      <c r="AU24" s="76">
        <f t="shared" si="18"/>
        <v>176.58521848119989</v>
      </c>
      <c r="AV24" s="76">
        <f t="shared" si="18"/>
        <v>134.84529394962379</v>
      </c>
      <c r="AW24" s="76">
        <f t="shared" si="18"/>
        <v>-13.941037957004738</v>
      </c>
      <c r="AX24" s="76">
        <f t="shared" ref="AX24" si="19">SUM(AX20:AX23)</f>
        <v>128.3065318662353</v>
      </c>
      <c r="AY24" s="76">
        <f t="shared" ref="AY24" si="20">SUM(AY20:AY23)</f>
        <v>266.94247723979987</v>
      </c>
      <c r="AZ24" s="76">
        <f>SUM(AZ20:AZ23)</f>
        <v>124.29042701860064</v>
      </c>
    </row>
    <row r="25" spans="3:57" ht="16.05" customHeight="1" x14ac:dyDescent="0.3">
      <c r="D25" s="100"/>
      <c r="E25" s="100"/>
      <c r="F25" s="100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101"/>
      <c r="AP25" s="53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5"/>
      <c r="BB25" s="5"/>
      <c r="BC25" s="5"/>
      <c r="BD25" s="5"/>
      <c r="BE25" s="5"/>
    </row>
    <row r="26" spans="3:57" s="5" customFormat="1" ht="16.05" customHeight="1" x14ac:dyDescent="0.3">
      <c r="C26" s="75" t="s">
        <v>84</v>
      </c>
      <c r="D26" s="76">
        <v>52.964999999999975</v>
      </c>
      <c r="E26" s="76">
        <v>77.99799999999999</v>
      </c>
      <c r="F26" s="76">
        <v>84.700999999999993</v>
      </c>
      <c r="G26" s="76">
        <v>63.323999999999984</v>
      </c>
      <c r="H26" s="76">
        <v>45.070000000000036</v>
      </c>
      <c r="I26" s="76">
        <v>46.42499999999999</v>
      </c>
      <c r="J26" s="76">
        <v>78.544000000000011</v>
      </c>
      <c r="K26" s="76">
        <v>71.586000000000013</v>
      </c>
      <c r="L26" s="76">
        <v>26.850340569999972</v>
      </c>
      <c r="M26" s="76">
        <v>77.023786560000076</v>
      </c>
      <c r="N26" s="76">
        <v>62.155826760000018</v>
      </c>
      <c r="O26" s="76">
        <v>93.034922549999976</v>
      </c>
      <c r="P26" s="76">
        <v>64.59099999999998</v>
      </c>
      <c r="Q26" s="76">
        <v>78.09</v>
      </c>
      <c r="R26" s="76">
        <v>86.702000000000055</v>
      </c>
      <c r="S26" s="76">
        <v>97.162000000000049</v>
      </c>
      <c r="T26" s="76">
        <v>99.087000000000018</v>
      </c>
      <c r="U26" s="76">
        <v>131.53773088999981</v>
      </c>
      <c r="V26" s="76">
        <v>89.967654420000059</v>
      </c>
      <c r="W26" s="76">
        <v>80.016203209999958</v>
      </c>
      <c r="X26" s="76">
        <v>83.38387985</v>
      </c>
      <c r="Y26" s="76">
        <v>132.05998287999995</v>
      </c>
      <c r="Z26" s="76">
        <v>101.71277983500003</v>
      </c>
      <c r="AA26" s="76">
        <v>127.77039323630117</v>
      </c>
      <c r="AB26" s="76">
        <v>54.587198027263383</v>
      </c>
      <c r="AC26" s="76">
        <v>152.93774334999995</v>
      </c>
      <c r="AD26" s="76">
        <v>143.80551545999927</v>
      </c>
      <c r="AE26" s="76">
        <v>124.62618867048543</v>
      </c>
      <c r="AF26" s="76">
        <v>96.862811680000092</v>
      </c>
      <c r="AG26" s="76">
        <v>176.91638412999981</v>
      </c>
      <c r="AH26" s="76">
        <v>190.69029674000072</v>
      </c>
      <c r="AI26" s="76">
        <v>164.01127028999946</v>
      </c>
      <c r="AJ26" s="76">
        <f t="shared" ref="AJ26:AK26" si="21">AJ15-AJ12</f>
        <v>150.33563998000017</v>
      </c>
      <c r="AK26" s="76">
        <f t="shared" si="21"/>
        <v>244.05256105999837</v>
      </c>
      <c r="AL26" s="76">
        <f t="shared" ref="AL26" si="22">AL15-AL12</f>
        <v>260.06902414000115</v>
      </c>
      <c r="AM26" s="76">
        <f t="shared" ref="AM26:AN26" si="23">AM15-AM12</f>
        <v>250.26468930999869</v>
      </c>
      <c r="AN26" s="76">
        <f t="shared" si="23"/>
        <v>204.66831067999982</v>
      </c>
      <c r="AO26" s="76">
        <f t="shared" ref="AO26" si="24">AO15-AO12</f>
        <v>281.72338181000089</v>
      </c>
      <c r="AP26" s="53"/>
      <c r="AQ26" s="76">
        <f t="shared" ref="AQ26:AX26" si="25">AQ15-AQ12</f>
        <v>278.98800000000051</v>
      </c>
      <c r="AR26" s="76">
        <f t="shared" si="25"/>
        <v>241.62500000000023</v>
      </c>
      <c r="AS26" s="76">
        <f t="shared" si="25"/>
        <v>259.06487643999981</v>
      </c>
      <c r="AT26" s="76">
        <f t="shared" si="25"/>
        <v>326.54499999999854</v>
      </c>
      <c r="AU26" s="76">
        <f t="shared" si="25"/>
        <v>400.6085885199999</v>
      </c>
      <c r="AV26" s="76">
        <f t="shared" si="25"/>
        <v>444.92703580130103</v>
      </c>
      <c r="AW26" s="76">
        <f t="shared" si="25"/>
        <v>475.95664550774927</v>
      </c>
      <c r="AX26" s="76">
        <f t="shared" si="25"/>
        <v>628.48076283999944</v>
      </c>
      <c r="AY26" s="76">
        <f t="shared" ref="AY26" si="26">AY15-AY12</f>
        <v>904.72191448999877</v>
      </c>
      <c r="AZ26" s="76">
        <f>AZ15-AZ12</f>
        <v>486.39169249000076</v>
      </c>
    </row>
    <row r="27" spans="3:57" s="10" customFormat="1" ht="16.05" customHeight="1" x14ac:dyDescent="0.3">
      <c r="C27" s="9" t="s">
        <v>85</v>
      </c>
      <c r="D27" s="11">
        <v>3.4257562018055944E-2</v>
      </c>
      <c r="E27" s="11">
        <v>4.9793924474724464E-2</v>
      </c>
      <c r="F27" s="11">
        <v>5.2658115470983043E-2</v>
      </c>
      <c r="G27" s="11">
        <v>3.9963850524949947E-2</v>
      </c>
      <c r="H27" s="11">
        <v>2.9119802758078881E-2</v>
      </c>
      <c r="I27" s="11">
        <v>2.8298764241577873E-2</v>
      </c>
      <c r="J27" s="11">
        <v>4.5454834813597793E-2</v>
      </c>
      <c r="K27" s="11">
        <v>4.2567462703074918E-2</v>
      </c>
      <c r="L27" s="11">
        <v>1.6575665607936448E-2</v>
      </c>
      <c r="M27" s="11">
        <v>4.5750435718511485E-2</v>
      </c>
      <c r="N27" s="11">
        <v>3.5643508162257677E-2</v>
      </c>
      <c r="O27" s="11">
        <v>5.3319511312388337E-2</v>
      </c>
      <c r="P27" s="11">
        <v>3.6632348829387991E-2</v>
      </c>
      <c r="Q27" s="11">
        <v>4.6253408738216012E-2</v>
      </c>
      <c r="R27" s="11">
        <v>4.5593349309042713E-2</v>
      </c>
      <c r="S27" s="11">
        <v>4.9692090292904216E-2</v>
      </c>
      <c r="T27" s="11">
        <v>5.1872225767492952E-2</v>
      </c>
      <c r="U27" s="11">
        <v>6.4613542989574807E-2</v>
      </c>
      <c r="V27" s="11">
        <v>4.4055986114436931E-2</v>
      </c>
      <c r="W27" s="11">
        <v>3.8566170345053927E-2</v>
      </c>
      <c r="X27" s="11">
        <v>3.9489735585472738E-2</v>
      </c>
      <c r="Y27" s="11">
        <v>5.9745402430985799E-2</v>
      </c>
      <c r="Z27" s="11">
        <v>3.8333333293905598E-2</v>
      </c>
      <c r="AA27" s="11">
        <v>4.4935274328433306E-2</v>
      </c>
      <c r="AB27" s="11">
        <v>1.9403784695563198E-2</v>
      </c>
      <c r="AC27" s="11">
        <v>5.0917654394067959E-2</v>
      </c>
      <c r="AD27" s="11">
        <v>4.6660697093162812E-2</v>
      </c>
      <c r="AE27" s="11">
        <v>4.0700046756187533E-2</v>
      </c>
      <c r="AF27" s="11">
        <v>3.129591965524442E-2</v>
      </c>
      <c r="AG27" s="11">
        <v>5.2512698534678118E-2</v>
      </c>
      <c r="AH27" s="11">
        <v>5.4309771340525843E-2</v>
      </c>
      <c r="AI27" s="11">
        <v>4.5613295442599178E-2</v>
      </c>
      <c r="AJ27" s="11">
        <f t="shared" ref="AJ27:AK27" si="27">AJ26/AJ$6</f>
        <v>4.1492286273614752E-2</v>
      </c>
      <c r="AK27" s="11">
        <f t="shared" si="27"/>
        <v>6.1394198707829417E-2</v>
      </c>
      <c r="AL27" s="11">
        <f t="shared" ref="AL27" si="28">AL26/AL$6</f>
        <v>6.2749459204615873E-2</v>
      </c>
      <c r="AM27" s="11">
        <f t="shared" ref="AM27:AN27" si="29">AM26/AM$6</f>
        <v>5.8118062802372958E-2</v>
      </c>
      <c r="AN27" s="11">
        <f t="shared" si="29"/>
        <v>4.9398929438862399E-2</v>
      </c>
      <c r="AO27" s="119">
        <f t="shared" ref="AO27" si="30">AO26/AO$6</f>
        <v>6.4867351131193365E-2</v>
      </c>
      <c r="AP27" s="53"/>
      <c r="AQ27" s="11">
        <f t="shared" ref="AQ27:AX27" si="31">AQ26/AQ$6</f>
        <v>4.4244916135625617E-2</v>
      </c>
      <c r="AR27" s="11">
        <f t="shared" si="31"/>
        <v>3.6621284313177224E-2</v>
      </c>
      <c r="AS27" s="11">
        <f t="shared" si="31"/>
        <v>3.8142060000544722E-2</v>
      </c>
      <c r="AT27" s="11">
        <f t="shared" si="31"/>
        <v>4.4680478717166738E-2</v>
      </c>
      <c r="AU27" s="11">
        <f t="shared" si="31"/>
        <v>4.9685594477997405E-2</v>
      </c>
      <c r="AV27" s="11">
        <f t="shared" si="31"/>
        <v>4.5314155024113206E-2</v>
      </c>
      <c r="AW27" s="11">
        <f t="shared" si="31"/>
        <v>3.9792847217778704E-2</v>
      </c>
      <c r="AX27" s="11">
        <f t="shared" si="31"/>
        <v>4.6310799916262163E-2</v>
      </c>
      <c r="AY27" s="11">
        <f>AY26/AY$6</f>
        <v>5.6372138226219129E-2</v>
      </c>
      <c r="AZ27" s="11">
        <f>AZ26/AZ$6</f>
        <v>5.7315321963479327E-2</v>
      </c>
      <c r="BA27" s="5"/>
      <c r="BB27" s="5"/>
      <c r="BC27" s="5"/>
      <c r="BD27" s="5"/>
      <c r="BE27" s="5"/>
    </row>
    <row r="28" spans="3:57" s="5" customFormat="1" ht="16.05" customHeight="1" x14ac:dyDescent="0.3">
      <c r="C28" s="75" t="s">
        <v>86</v>
      </c>
      <c r="D28" s="76">
        <v>6.9529999999999781</v>
      </c>
      <c r="E28" s="76">
        <v>30.384999999999994</v>
      </c>
      <c r="F28" s="76">
        <v>37.871999999999993</v>
      </c>
      <c r="G28" s="76">
        <v>32.222999999999985</v>
      </c>
      <c r="H28" s="76">
        <v>1.5900000000000354</v>
      </c>
      <c r="I28" s="76">
        <v>4.6589999999999874</v>
      </c>
      <c r="J28" s="76">
        <v>24.177000000000007</v>
      </c>
      <c r="K28" s="76">
        <v>17.563000000000017</v>
      </c>
      <c r="L28" s="76">
        <v>-19.333019290000031</v>
      </c>
      <c r="M28" s="76">
        <v>23.472941010000056</v>
      </c>
      <c r="N28" s="76">
        <v>-1.7679830599999704</v>
      </c>
      <c r="O28" s="76">
        <v>21.313584509999984</v>
      </c>
      <c r="P28" s="76">
        <v>15.132147949999975</v>
      </c>
      <c r="Q28" s="76">
        <v>14.564807730000012</v>
      </c>
      <c r="R28" s="76">
        <v>44.555000000000064</v>
      </c>
      <c r="S28" s="76">
        <v>43.194000000000031</v>
      </c>
      <c r="T28" s="76">
        <v>49.931000000000026</v>
      </c>
      <c r="U28" s="76">
        <v>75.907969043799838</v>
      </c>
      <c r="V28" s="76">
        <v>41.688422774400067</v>
      </c>
      <c r="W28" s="76">
        <v>32.58871942299993</v>
      </c>
      <c r="X28" s="76">
        <v>30.54179610979989</v>
      </c>
      <c r="Y28" s="76">
        <v>62.8993340698011</v>
      </c>
      <c r="Z28" s="76">
        <v>14.408114962500022</v>
      </c>
      <c r="AA28" s="76">
        <v>53.752066318122985</v>
      </c>
      <c r="AB28" s="76">
        <v>-45.254155490336601</v>
      </c>
      <c r="AC28" s="76">
        <v>-2.9307977593999368</v>
      </c>
      <c r="AD28" s="76">
        <v>-0.43503613600063318</v>
      </c>
      <c r="AE28" s="76">
        <v>62.795605212131179</v>
      </c>
      <c r="AF28" s="76">
        <v>-23.146523725473145</v>
      </c>
      <c r="AG28" s="76">
        <v>44.210687114508843</v>
      </c>
      <c r="AH28" s="76">
        <v>53.854629373800634</v>
      </c>
      <c r="AI28" s="76">
        <v>77.084021882599615</v>
      </c>
      <c r="AJ28" s="76">
        <f t="shared" ref="AJ28:AK28" si="32">AJ24-AJ22-AJ19-AJ17-AJ12</f>
        <v>13.056633718400093</v>
      </c>
      <c r="AK28" s="76">
        <f t="shared" si="32"/>
        <v>60.22171876839846</v>
      </c>
      <c r="AL28" s="76">
        <f t="shared" ref="AL28" si="33">AL24-AL22-AL19-AL17-AL12</f>
        <v>80.589256831001322</v>
      </c>
      <c r="AM28" s="76">
        <f t="shared" ref="AM28:AN28" si="34">AM24-AM22-AM19-AM17-AM12</f>
        <v>130.99678983459864</v>
      </c>
      <c r="AN28" s="76">
        <f t="shared" si="34"/>
        <v>55.567163039999855</v>
      </c>
      <c r="AO28" s="76">
        <f t="shared" ref="AO28" si="35">AO24-AO22-AO19-AO17-AO12</f>
        <v>73.616855518600929</v>
      </c>
      <c r="AP28" s="46"/>
      <c r="AQ28" s="76">
        <f t="shared" ref="AQ28:AX28" si="36">AQ24-AQ22-AQ19-AQ17-AQ12</f>
        <v>107.43300000000053</v>
      </c>
      <c r="AR28" s="76">
        <f t="shared" si="36"/>
        <v>47.989000000000239</v>
      </c>
      <c r="AS28" s="76">
        <f t="shared" si="36"/>
        <v>23.685523169999783</v>
      </c>
      <c r="AT28" s="76">
        <f t="shared" si="36"/>
        <v>117.44595567999858</v>
      </c>
      <c r="AU28" s="76">
        <f t="shared" si="36"/>
        <v>200.11611124119986</v>
      </c>
      <c r="AV28" s="76">
        <f t="shared" si="36"/>
        <v>161.60131146022388</v>
      </c>
      <c r="AW28" s="76">
        <f t="shared" si="36"/>
        <v>14.175615826395244</v>
      </c>
      <c r="AX28" s="76">
        <f t="shared" si="36"/>
        <v>152.00281464543536</v>
      </c>
      <c r="AY28" s="76">
        <f t="shared" ref="AY28" si="37">AY24-AY22-AY19-AY17-AY12</f>
        <v>284.86439915239885</v>
      </c>
      <c r="AZ28" s="76">
        <f>AZ24-AZ22-AZ19-AZ17-AZ12</f>
        <v>129.18401855860077</v>
      </c>
    </row>
    <row r="29" spans="3:57" s="10" customFormat="1" ht="16.05" customHeight="1" x14ac:dyDescent="0.3">
      <c r="C29" s="9" t="s">
        <v>87</v>
      </c>
      <c r="D29" s="11">
        <v>4.4971741472961835E-3</v>
      </c>
      <c r="E29" s="11">
        <v>1.9397784496583279E-2</v>
      </c>
      <c r="F29" s="11">
        <v>2.3544800523217783E-2</v>
      </c>
      <c r="G29" s="11">
        <v>2.0335973019162748E-2</v>
      </c>
      <c r="H29" s="11">
        <v>1.0273016726280544E-3</v>
      </c>
      <c r="I29" s="11">
        <v>2.8399341432743348E-3</v>
      </c>
      <c r="J29" s="11">
        <v>1.3991667616728891E-2</v>
      </c>
      <c r="K29" s="11">
        <v>1.0443555268545601E-2</v>
      </c>
      <c r="L29" s="11">
        <v>-1.1934957104450082E-2</v>
      </c>
      <c r="M29" s="11">
        <v>1.3942410867659356E-2</v>
      </c>
      <c r="N29" s="11">
        <v>-1.0138569771289167E-3</v>
      </c>
      <c r="O29" s="11">
        <v>1.2215089551751223E-2</v>
      </c>
      <c r="P29" s="11">
        <v>8.5820953730753151E-3</v>
      </c>
      <c r="Q29" s="11">
        <v>8.6268665018468266E-3</v>
      </c>
      <c r="R29" s="11">
        <v>2.3429813366063063E-2</v>
      </c>
      <c r="S29" s="11">
        <v>2.2090942427201016E-2</v>
      </c>
      <c r="T29" s="11">
        <v>2.613896984263013E-2</v>
      </c>
      <c r="U29" s="11">
        <v>3.7287269499612107E-2</v>
      </c>
      <c r="V29" s="11">
        <v>2.041427651662172E-2</v>
      </c>
      <c r="W29" s="11">
        <v>1.5707094990449543E-2</v>
      </c>
      <c r="X29" s="11">
        <v>1.4464276006957927E-2</v>
      </c>
      <c r="Y29" s="11">
        <v>2.8456357063562903E-2</v>
      </c>
      <c r="Z29" s="11">
        <v>5.430104986712472E-3</v>
      </c>
      <c r="AA29" s="11">
        <v>1.8903939985986998E-2</v>
      </c>
      <c r="AB29" s="11">
        <v>-1.608622390318451E-2</v>
      </c>
      <c r="AC29" s="11">
        <v>-9.7575225149308946E-4</v>
      </c>
      <c r="AD29" s="11">
        <v>-1.4115654258165008E-4</v>
      </c>
      <c r="AE29" s="11">
        <v>2.0507600332498217E-2</v>
      </c>
      <c r="AF29" s="11">
        <v>-7.4785331361611317E-3</v>
      </c>
      <c r="AG29" s="11">
        <v>1.312271045936159E-2</v>
      </c>
      <c r="AH29" s="11">
        <v>1.5338130240091775E-2</v>
      </c>
      <c r="AI29" s="11">
        <v>2.1437894224084836E-2</v>
      </c>
      <c r="AJ29" s="11">
        <f t="shared" ref="AJ29:AK29" si="38">AJ28/AJ$6</f>
        <v>3.6036004774759938E-3</v>
      </c>
      <c r="AK29" s="11">
        <f t="shared" si="38"/>
        <v>1.5149458594229349E-2</v>
      </c>
      <c r="AL29" s="11">
        <f t="shared" ref="AL29" si="39">AL28/AL$6</f>
        <v>1.9444577456194725E-2</v>
      </c>
      <c r="AM29" s="11">
        <f t="shared" ref="AM29:AN29" si="40">AM28/AM$6</f>
        <v>3.0420910275064866E-2</v>
      </c>
      <c r="AN29" s="11">
        <f t="shared" si="40"/>
        <v>1.3411740962783802E-2</v>
      </c>
      <c r="AO29" s="116">
        <f t="shared" ref="AO29" si="41">AO28/AO$6</f>
        <v>1.695042273530559E-2</v>
      </c>
      <c r="AP29" s="53"/>
      <c r="AQ29" s="11">
        <f t="shared" ref="AQ29:AX29" si="42">AQ28/AQ$6</f>
        <v>1.7037880034978858E-2</v>
      </c>
      <c r="AR29" s="11">
        <f t="shared" si="42"/>
        <v>7.2733318692398087E-3</v>
      </c>
      <c r="AS29" s="11">
        <f t="shared" si="42"/>
        <v>3.4872139299966334E-3</v>
      </c>
      <c r="AT29" s="11">
        <f t="shared" si="42"/>
        <v>1.6069887835298377E-2</v>
      </c>
      <c r="AU29" s="11">
        <f t="shared" si="42"/>
        <v>2.4819457786406613E-2</v>
      </c>
      <c r="AV29" s="11">
        <f t="shared" si="42"/>
        <v>1.645848934852966E-2</v>
      </c>
      <c r="AW29" s="11">
        <f t="shared" si="42"/>
        <v>1.1851670107387703E-3</v>
      </c>
      <c r="AX29" s="11">
        <f t="shared" si="42"/>
        <v>1.1200616394277045E-2</v>
      </c>
      <c r="AY29" s="11">
        <f>AY28/AY$6</f>
        <v>1.7749559314919641E-2</v>
      </c>
      <c r="AZ29" s="11">
        <f>AZ28/AZ$6</f>
        <v>1.5222759209388651E-2</v>
      </c>
      <c r="BA29" s="5"/>
      <c r="BB29" s="101"/>
      <c r="BC29" s="5"/>
      <c r="BD29" s="5"/>
      <c r="BE29" s="5"/>
    </row>
    <row r="30" spans="3:57" ht="16.05" customHeight="1" x14ac:dyDescent="0.3"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P30" s="60"/>
      <c r="AT30" s="23"/>
      <c r="AU30" s="23"/>
      <c r="AX30" s="28"/>
      <c r="AY30" s="28"/>
      <c r="AZ30" s="28"/>
      <c r="BA30" s="5"/>
      <c r="BB30" s="5"/>
      <c r="BC30" s="5"/>
      <c r="BD30" s="5"/>
      <c r="BE30" s="5"/>
    </row>
    <row r="31" spans="3:57" s="10" customFormat="1" ht="16.05" customHeight="1" thickBot="1" x14ac:dyDescent="0.35">
      <c r="C31" s="80" t="s">
        <v>90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117"/>
      <c r="AP31" s="81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5"/>
      <c r="BB31" s="5"/>
      <c r="BC31" s="5"/>
      <c r="BD31" s="5"/>
      <c r="BE31" s="5"/>
    </row>
    <row r="32" spans="3:57" s="5" customFormat="1" ht="16.05" customHeight="1" x14ac:dyDescent="0.3">
      <c r="C32" s="75" t="s">
        <v>91</v>
      </c>
      <c r="D32" s="76">
        <v>6.9529999999999781</v>
      </c>
      <c r="E32" s="76">
        <v>30.384999999999994</v>
      </c>
      <c r="F32" s="76">
        <v>31.253000000000025</v>
      </c>
      <c r="G32" s="76">
        <v>12.978999999999985</v>
      </c>
      <c r="H32" s="76">
        <v>1.5900000000000354</v>
      </c>
      <c r="I32" s="76">
        <v>4.6589999999999874</v>
      </c>
      <c r="J32" s="76">
        <v>15.302000000000008</v>
      </c>
      <c r="K32" s="76">
        <v>71.421999999999997</v>
      </c>
      <c r="L32" s="76">
        <v>-37.080999999999996</v>
      </c>
      <c r="M32" s="76">
        <v>-15.500999999999927</v>
      </c>
      <c r="N32" s="76">
        <v>39.288000000000032</v>
      </c>
      <c r="O32" s="76">
        <v>6.3489999999999469</v>
      </c>
      <c r="P32" s="76">
        <v>9.2039999999999758</v>
      </c>
      <c r="Q32" s="76">
        <v>9.1440000000000179</v>
      </c>
      <c r="R32" s="76">
        <v>40.153000000000063</v>
      </c>
      <c r="S32" s="76">
        <v>37.532000000000039</v>
      </c>
      <c r="T32" s="76">
        <v>44.168000000000028</v>
      </c>
      <c r="U32" s="76">
        <v>69.356265109999796</v>
      </c>
      <c r="V32" s="76">
        <v>29.878776610000077</v>
      </c>
      <c r="W32" s="76">
        <v>21.054757399999968</v>
      </c>
      <c r="X32" s="76">
        <v>23.435000000000031</v>
      </c>
      <c r="Y32" s="76">
        <v>53.554286120000114</v>
      </c>
      <c r="Z32" s="76">
        <v>84.759999999999934</v>
      </c>
      <c r="AA32" s="76">
        <v>101.9150974498969</v>
      </c>
      <c r="AB32" s="76">
        <v>-62.841999999999771</v>
      </c>
      <c r="AC32" s="76">
        <v>-37.102999999999902</v>
      </c>
      <c r="AD32" s="76">
        <v>-23.659000000000944</v>
      </c>
      <c r="AE32" s="76">
        <v>126.12000000000108</v>
      </c>
      <c r="AF32" s="76">
        <v>-36.875999999999898</v>
      </c>
      <c r="AG32" s="76">
        <v>32.613999999999905</v>
      </c>
      <c r="AH32" s="76">
        <v>40.89800000000055</v>
      </c>
      <c r="AI32" s="76">
        <v>66.462999999999425</v>
      </c>
      <c r="AJ32" s="76">
        <f>'DRE Contabil | Consolidado'!AJ24</f>
        <v>4.9690000000002081</v>
      </c>
      <c r="AK32" s="76">
        <f>'DRE Contabil | Consolidado'!AK24</f>
        <v>50.232999999999528</v>
      </c>
      <c r="AL32" s="76">
        <f>'DRE Contabil | Consolidado'!AL24</f>
        <v>75.830999999999847</v>
      </c>
      <c r="AM32" s="76">
        <f>'DRE Contabil | Consolidado'!AM24</f>
        <v>129.24999999999994</v>
      </c>
      <c r="AN32" s="76">
        <f>'DRE Contabil | Consolidado'!AN24</f>
        <v>52.214999999999868</v>
      </c>
      <c r="AO32" s="76">
        <f>'DRE Contabil | Consolidado'!AO24</f>
        <v>71.110000000000767</v>
      </c>
      <c r="AP32" s="60"/>
      <c r="AQ32" s="76">
        <f t="shared" ref="AQ32:AQ39" si="43">SUM(D32:G32)</f>
        <v>81.569999999999979</v>
      </c>
      <c r="AR32" s="76">
        <f t="shared" ref="AR32:AR39" si="44">SUM(H32:K32)</f>
        <v>92.973000000000027</v>
      </c>
      <c r="AS32" s="76">
        <f t="shared" ref="AS32:AS39" si="45">SUM(L32:O32)</f>
        <v>-6.9449999999999434</v>
      </c>
      <c r="AT32" s="76">
        <f t="shared" ref="AT32:AT39" si="46">SUM(P32:S32)</f>
        <v>96.033000000000101</v>
      </c>
      <c r="AU32" s="76">
        <f t="shared" ref="AU32:AU39" si="47">SUM(T32:W32)</f>
        <v>164.45779911999986</v>
      </c>
      <c r="AV32" s="76">
        <f t="shared" ref="AV32:AV39" si="48">SUM(X32:AA32)</f>
        <v>263.66438356989698</v>
      </c>
      <c r="AW32" s="76">
        <f t="shared" ref="AW32:AW48" si="49">SUM(AB32:AE32)</f>
        <v>2.5160000000004601</v>
      </c>
      <c r="AX32" s="76">
        <f t="shared" ref="AX32:AX48" si="50">SUM(AF32:AI32)</f>
        <v>103.09899999999999</v>
      </c>
      <c r="AY32" s="76">
        <f t="shared" ref="AY32:AY48" si="51">SUM(AJ32:AM32)</f>
        <v>260.28299999999956</v>
      </c>
      <c r="AZ32" s="76">
        <f t="shared" ref="AZ32:AZ48" si="52">SUM(AN32:AO32)</f>
        <v>123.32500000000064</v>
      </c>
    </row>
    <row r="33" spans="3:57" ht="16.05" customHeight="1" outlineLevel="1" x14ac:dyDescent="0.3">
      <c r="C33" s="4" t="s">
        <v>92</v>
      </c>
      <c r="D33" s="57">
        <v>0</v>
      </c>
      <c r="E33" s="57">
        <v>0</v>
      </c>
      <c r="F33" s="57">
        <v>6.6193849399999998</v>
      </c>
      <c r="G33" s="57">
        <v>0</v>
      </c>
      <c r="H33" s="57">
        <v>0</v>
      </c>
      <c r="I33" s="57">
        <v>0</v>
      </c>
      <c r="J33" s="57">
        <v>0</v>
      </c>
      <c r="K33" s="57">
        <v>-62.553599999999996</v>
      </c>
      <c r="L33" s="57">
        <v>0</v>
      </c>
      <c r="M33" s="57">
        <v>12.099</v>
      </c>
      <c r="N33" s="57">
        <v>-52.378999999999998</v>
      </c>
      <c r="O33" s="57">
        <v>-30.74899095169922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7">
        <v>0</v>
      </c>
      <c r="AG33" s="57">
        <v>0</v>
      </c>
      <c r="AH33" s="57">
        <v>0</v>
      </c>
      <c r="AI33" s="57">
        <v>0</v>
      </c>
      <c r="AJ33" s="57">
        <v>0</v>
      </c>
      <c r="AK33" s="57">
        <v>0</v>
      </c>
      <c r="AL33" s="57">
        <v>0</v>
      </c>
      <c r="AM33" s="57">
        <v>0</v>
      </c>
      <c r="AN33" s="57">
        <v>0</v>
      </c>
      <c r="AO33" s="20">
        <v>0</v>
      </c>
      <c r="AP33" s="60"/>
      <c r="AQ33" s="57">
        <f t="shared" si="43"/>
        <v>6.6193849399999998</v>
      </c>
      <c r="AR33" s="57">
        <f t="shared" si="44"/>
        <v>-62.553599999999996</v>
      </c>
      <c r="AS33" s="57">
        <f t="shared" si="45"/>
        <v>-71.028990951699228</v>
      </c>
      <c r="AT33" s="57">
        <f t="shared" si="46"/>
        <v>0</v>
      </c>
      <c r="AU33" s="57">
        <f t="shared" si="47"/>
        <v>0</v>
      </c>
      <c r="AV33" s="57">
        <f t="shared" si="48"/>
        <v>0</v>
      </c>
      <c r="AW33" s="57">
        <f t="shared" si="49"/>
        <v>0</v>
      </c>
      <c r="AX33" s="57">
        <f t="shared" si="50"/>
        <v>0</v>
      </c>
      <c r="AY33" s="57">
        <f t="shared" si="51"/>
        <v>0</v>
      </c>
      <c r="AZ33" s="57">
        <f t="shared" si="52"/>
        <v>0</v>
      </c>
      <c r="BA33" s="5"/>
      <c r="BB33" s="5"/>
      <c r="BC33" s="5"/>
      <c r="BD33" s="5"/>
      <c r="BE33" s="5"/>
    </row>
    <row r="34" spans="3:57" ht="16.05" customHeight="1" outlineLevel="1" x14ac:dyDescent="0.3">
      <c r="C34" s="4" t="s">
        <v>93</v>
      </c>
      <c r="D34" s="57">
        <v>0</v>
      </c>
      <c r="E34" s="57">
        <v>0</v>
      </c>
      <c r="F34" s="57">
        <v>0</v>
      </c>
      <c r="G34" s="57">
        <v>19.243849999999998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0</v>
      </c>
      <c r="AE34" s="57">
        <v>0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7">
        <v>0</v>
      </c>
      <c r="AM34" s="57">
        <v>0</v>
      </c>
      <c r="AN34" s="57">
        <v>0</v>
      </c>
      <c r="AO34" s="20">
        <v>0</v>
      </c>
      <c r="AQ34" s="57">
        <f t="shared" si="43"/>
        <v>19.243849999999998</v>
      </c>
      <c r="AR34" s="57">
        <f t="shared" si="44"/>
        <v>0</v>
      </c>
      <c r="AS34" s="57">
        <f t="shared" si="45"/>
        <v>0</v>
      </c>
      <c r="AT34" s="57">
        <f t="shared" si="46"/>
        <v>0</v>
      </c>
      <c r="AU34" s="57">
        <f t="shared" si="47"/>
        <v>0</v>
      </c>
      <c r="AV34" s="57">
        <f t="shared" si="48"/>
        <v>0</v>
      </c>
      <c r="AW34" s="57">
        <f t="shared" si="49"/>
        <v>0</v>
      </c>
      <c r="AX34" s="57">
        <f t="shared" si="50"/>
        <v>0</v>
      </c>
      <c r="AY34" s="57">
        <f t="shared" si="51"/>
        <v>0</v>
      </c>
      <c r="AZ34" s="57">
        <f t="shared" si="52"/>
        <v>0</v>
      </c>
    </row>
    <row r="35" spans="3:57" ht="16.05" customHeight="1" outlineLevel="1" x14ac:dyDescent="0.3">
      <c r="C35" s="4" t="s">
        <v>107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6.6520000000000001</v>
      </c>
      <c r="K35" s="57">
        <v>8.6950000000000003</v>
      </c>
      <c r="L35" s="57">
        <v>0</v>
      </c>
      <c r="M35" s="57">
        <v>9.5307597000000008</v>
      </c>
      <c r="N35" s="57">
        <v>9.2421489916800006</v>
      </c>
      <c r="O35" s="57">
        <v>16.16011112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2.237258374700053</v>
      </c>
      <c r="AA35" s="57">
        <v>3.4575629500000002</v>
      </c>
      <c r="AB35" s="57">
        <v>-5.5857765299999995</v>
      </c>
      <c r="AC35" s="57">
        <v>0</v>
      </c>
      <c r="AD35" s="57">
        <v>12.00783614</v>
      </c>
      <c r="AE35" s="57">
        <v>11.780509879999997</v>
      </c>
      <c r="AF35" s="57">
        <v>1.4740431199999997</v>
      </c>
      <c r="AG35" s="57">
        <v>1.3887616599999999</v>
      </c>
      <c r="AH35" s="57">
        <v>1.43490264</v>
      </c>
      <c r="AI35" s="57">
        <v>3.9914351699999999</v>
      </c>
      <c r="AJ35" s="57">
        <v>2.4002048499999988</v>
      </c>
      <c r="AK35" s="57">
        <v>3.562324569999991</v>
      </c>
      <c r="AL35" s="57">
        <v>-4.7232409999990441E-2</v>
      </c>
      <c r="AM35" s="98">
        <v>1.3415898399999902</v>
      </c>
      <c r="AN35" s="98">
        <v>0.38474949999999991</v>
      </c>
      <c r="AO35" s="84">
        <v>1.07801871</v>
      </c>
      <c r="AQ35" s="57">
        <f t="shared" si="43"/>
        <v>0</v>
      </c>
      <c r="AR35" s="57">
        <f t="shared" si="44"/>
        <v>15.347000000000001</v>
      </c>
      <c r="AS35" s="57">
        <f t="shared" si="45"/>
        <v>34.933019811679998</v>
      </c>
      <c r="AT35" s="57">
        <f t="shared" si="46"/>
        <v>0</v>
      </c>
      <c r="AU35" s="57">
        <f t="shared" si="47"/>
        <v>0</v>
      </c>
      <c r="AV35" s="57">
        <f t="shared" si="48"/>
        <v>5.6948213247000528</v>
      </c>
      <c r="AW35" s="57">
        <f t="shared" si="49"/>
        <v>18.202569489999998</v>
      </c>
      <c r="AX35" s="57">
        <f t="shared" si="50"/>
        <v>8.2891425899999991</v>
      </c>
      <c r="AY35" s="57">
        <f t="shared" si="51"/>
        <v>7.2568868499999901</v>
      </c>
      <c r="AZ35" s="57">
        <f t="shared" si="52"/>
        <v>1.4627682099999999</v>
      </c>
    </row>
    <row r="36" spans="3:57" ht="16.05" customHeight="1" outlineLevel="1" x14ac:dyDescent="0.3">
      <c r="C36" s="4" t="s">
        <v>94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2.2229999999999999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4.5249962000000004</v>
      </c>
      <c r="AB36" s="57">
        <v>1.610938</v>
      </c>
      <c r="AC36" s="57">
        <v>2.3766005099999998</v>
      </c>
      <c r="AD36" s="57">
        <v>0.78930096999999999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20">
        <v>0</v>
      </c>
      <c r="AP36" s="17"/>
      <c r="AQ36" s="57">
        <f t="shared" si="43"/>
        <v>0</v>
      </c>
      <c r="AR36" s="57">
        <f t="shared" si="44"/>
        <v>2.2229999999999999</v>
      </c>
      <c r="AS36" s="57">
        <f t="shared" si="45"/>
        <v>0</v>
      </c>
      <c r="AT36" s="57">
        <f t="shared" si="46"/>
        <v>0</v>
      </c>
      <c r="AU36" s="57">
        <f t="shared" si="47"/>
        <v>0</v>
      </c>
      <c r="AV36" s="57">
        <f t="shared" si="48"/>
        <v>4.5249962000000004</v>
      </c>
      <c r="AW36" s="57">
        <f t="shared" si="49"/>
        <v>4.7768394799999996</v>
      </c>
      <c r="AX36" s="57">
        <f t="shared" si="50"/>
        <v>0</v>
      </c>
      <c r="AY36" s="57">
        <f t="shared" si="51"/>
        <v>0</v>
      </c>
      <c r="AZ36" s="57">
        <f t="shared" si="52"/>
        <v>0</v>
      </c>
    </row>
    <row r="37" spans="3:57" ht="16.05" customHeight="1" outlineLevel="1" x14ac:dyDescent="0.3">
      <c r="C37" s="4" t="s">
        <v>95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8.8863779900000015</v>
      </c>
      <c r="M37" s="57">
        <v>9.22816057</v>
      </c>
      <c r="N37" s="57">
        <v>-5.3447593700000198</v>
      </c>
      <c r="O37" s="57">
        <v>23.38931844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7">
        <v>0</v>
      </c>
      <c r="AG37" s="57">
        <v>0</v>
      </c>
      <c r="AH37" s="57">
        <v>0</v>
      </c>
      <c r="AI37" s="57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0</v>
      </c>
      <c r="AO37" s="20">
        <v>0</v>
      </c>
      <c r="AQ37" s="57">
        <f t="shared" si="43"/>
        <v>0</v>
      </c>
      <c r="AR37" s="57">
        <f t="shared" si="44"/>
        <v>0</v>
      </c>
      <c r="AS37" s="57">
        <f t="shared" si="45"/>
        <v>36.159097629999977</v>
      </c>
      <c r="AT37" s="57">
        <f t="shared" si="46"/>
        <v>0</v>
      </c>
      <c r="AU37" s="57">
        <f t="shared" si="47"/>
        <v>0</v>
      </c>
      <c r="AV37" s="57">
        <f t="shared" si="48"/>
        <v>0</v>
      </c>
      <c r="AW37" s="57">
        <f t="shared" si="49"/>
        <v>0</v>
      </c>
      <c r="AX37" s="57">
        <f t="shared" si="50"/>
        <v>0</v>
      </c>
      <c r="AY37" s="57">
        <f t="shared" si="51"/>
        <v>0</v>
      </c>
      <c r="AZ37" s="57">
        <f t="shared" si="52"/>
        <v>0</v>
      </c>
    </row>
    <row r="38" spans="3:57" ht="16.05" customHeight="1" outlineLevel="1" x14ac:dyDescent="0.3">
      <c r="C38" s="4" t="s">
        <v>96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2.2477784299999999</v>
      </c>
      <c r="V38" s="57">
        <v>8.652734839999999</v>
      </c>
      <c r="W38" s="57">
        <v>7.4743645499999971</v>
      </c>
      <c r="X38" s="57">
        <v>1.40168103</v>
      </c>
      <c r="Y38" s="57">
        <v>4.715135029999999</v>
      </c>
      <c r="Z38" s="57">
        <v>5.4354518999999994</v>
      </c>
      <c r="AA38" s="57">
        <v>7.0516382799999988</v>
      </c>
      <c r="AB38" s="57">
        <v>2.9960619000000004</v>
      </c>
      <c r="AC38" s="57">
        <v>0.372475</v>
      </c>
      <c r="AD38" s="57">
        <v>0</v>
      </c>
      <c r="AE38" s="57">
        <v>0</v>
      </c>
      <c r="AF38" s="57">
        <v>0</v>
      </c>
      <c r="AG38" s="57">
        <v>0</v>
      </c>
      <c r="AH38" s="57">
        <v>4.7010172499999996</v>
      </c>
      <c r="AI38" s="57">
        <v>0</v>
      </c>
      <c r="AJ38" s="57">
        <v>0</v>
      </c>
      <c r="AK38" s="57">
        <v>2.7522327999999998</v>
      </c>
      <c r="AL38" s="57">
        <v>0</v>
      </c>
      <c r="AM38" s="57">
        <v>0</v>
      </c>
      <c r="AN38" s="57">
        <v>0</v>
      </c>
      <c r="AO38" s="20">
        <v>0</v>
      </c>
      <c r="AQ38" s="57">
        <f t="shared" si="43"/>
        <v>0</v>
      </c>
      <c r="AR38" s="57">
        <f t="shared" si="44"/>
        <v>0</v>
      </c>
      <c r="AS38" s="57">
        <f t="shared" si="45"/>
        <v>0</v>
      </c>
      <c r="AT38" s="57">
        <f t="shared" si="46"/>
        <v>0</v>
      </c>
      <c r="AU38" s="57">
        <f t="shared" si="47"/>
        <v>18.374877819999995</v>
      </c>
      <c r="AV38" s="57">
        <f t="shared" si="48"/>
        <v>18.603906239999997</v>
      </c>
      <c r="AW38" s="57">
        <f t="shared" si="49"/>
        <v>3.3685369000000005</v>
      </c>
      <c r="AX38" s="57">
        <f t="shared" si="50"/>
        <v>4.7010172499999996</v>
      </c>
      <c r="AY38" s="57">
        <f t="shared" si="51"/>
        <v>2.7522327999999998</v>
      </c>
      <c r="AZ38" s="57">
        <f t="shared" si="52"/>
        <v>0</v>
      </c>
    </row>
    <row r="39" spans="3:57" ht="16.05" customHeight="1" outlineLevel="1" x14ac:dyDescent="0.3">
      <c r="C39" s="4" t="s">
        <v>97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-137.83230358</v>
      </c>
      <c r="AA39" s="57">
        <v>-114.97845482359699</v>
      </c>
      <c r="AB39" s="57">
        <v>0</v>
      </c>
      <c r="AC39" s="57">
        <v>7.4669059000000004</v>
      </c>
      <c r="AD39" s="57">
        <v>0</v>
      </c>
      <c r="AE39" s="57">
        <v>-26.322335197644978</v>
      </c>
      <c r="AF39" s="57">
        <v>1.2722816100000001</v>
      </c>
      <c r="AG39" s="57">
        <v>3.3258510000000019E-2</v>
      </c>
      <c r="AH39" s="57">
        <v>0.1889234099999999</v>
      </c>
      <c r="AI39" s="57">
        <v>1.9899399999989908E-2</v>
      </c>
      <c r="AJ39" s="57">
        <v>3.5033599999999894E-2</v>
      </c>
      <c r="AK39" s="57">
        <v>1.8447000000001088E-3</v>
      </c>
      <c r="AL39" s="57">
        <v>4.4119079999999998E-2</v>
      </c>
      <c r="AM39" s="57">
        <v>0</v>
      </c>
      <c r="AN39" s="57">
        <v>0</v>
      </c>
      <c r="AO39" s="20">
        <v>0</v>
      </c>
      <c r="AP39" s="28"/>
      <c r="AQ39" s="57">
        <f t="shared" si="43"/>
        <v>0</v>
      </c>
      <c r="AR39" s="57">
        <f t="shared" si="44"/>
        <v>0</v>
      </c>
      <c r="AS39" s="57">
        <f t="shared" si="45"/>
        <v>0</v>
      </c>
      <c r="AT39" s="57">
        <f t="shared" si="46"/>
        <v>0</v>
      </c>
      <c r="AU39" s="57">
        <f t="shared" si="47"/>
        <v>0</v>
      </c>
      <c r="AV39" s="57">
        <f t="shared" si="48"/>
        <v>-252.81075840359699</v>
      </c>
      <c r="AW39" s="57">
        <f t="shared" si="49"/>
        <v>-18.855429297644978</v>
      </c>
      <c r="AX39" s="57">
        <f t="shared" si="50"/>
        <v>1.5143629299999899</v>
      </c>
      <c r="AY39" s="57">
        <f t="shared" si="51"/>
        <v>8.0997380000000008E-2</v>
      </c>
      <c r="AZ39" s="57">
        <f t="shared" si="52"/>
        <v>0</v>
      </c>
    </row>
    <row r="40" spans="3:57" ht="16.05" customHeight="1" outlineLevel="1" x14ac:dyDescent="0.3">
      <c r="C40" s="4" t="s">
        <v>98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12.306101029999999</v>
      </c>
      <c r="AD40" s="57">
        <v>3.3610742800000009</v>
      </c>
      <c r="AE40" s="57">
        <v>-9.2177163829489217</v>
      </c>
      <c r="AF40" s="57">
        <v>1.5370666299999898</v>
      </c>
      <c r="AG40" s="57">
        <v>1.4650419600000091</v>
      </c>
      <c r="AH40" s="57">
        <v>1.6317558900000018</v>
      </c>
      <c r="AI40" s="57">
        <v>1.5804739699999999</v>
      </c>
      <c r="AJ40" s="57">
        <v>1.4119995499999989</v>
      </c>
      <c r="AK40" s="57">
        <v>1.03588242999999</v>
      </c>
      <c r="AL40" s="57">
        <v>0.98707217000001024</v>
      </c>
      <c r="AM40" s="57">
        <f>-AL40-AK40-AJ40</f>
        <v>-3.4349541499999994</v>
      </c>
      <c r="AN40" s="57">
        <v>0</v>
      </c>
      <c r="AO40" s="20">
        <v>0</v>
      </c>
      <c r="AQ40" s="57">
        <v>0</v>
      </c>
      <c r="AR40" s="57">
        <v>0</v>
      </c>
      <c r="AS40" s="57">
        <v>0</v>
      </c>
      <c r="AT40" s="57">
        <v>0</v>
      </c>
      <c r="AU40" s="57">
        <v>0</v>
      </c>
      <c r="AV40" s="57">
        <v>0</v>
      </c>
      <c r="AW40" s="57">
        <f t="shared" si="49"/>
        <v>6.4494589270510776</v>
      </c>
      <c r="AX40" s="57">
        <f t="shared" si="50"/>
        <v>6.2143384500000005</v>
      </c>
      <c r="AY40" s="57">
        <f t="shared" si="51"/>
        <v>0</v>
      </c>
      <c r="AZ40" s="57">
        <f t="shared" si="52"/>
        <v>0</v>
      </c>
    </row>
    <row r="41" spans="3:57" ht="16.05" customHeight="1" outlineLevel="1" x14ac:dyDescent="0.3">
      <c r="C41" s="4" t="s">
        <v>99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18.77244455557021</v>
      </c>
      <c r="AF41" s="57">
        <v>1.02619255</v>
      </c>
      <c r="AG41" s="57">
        <v>0.93535470999999992</v>
      </c>
      <c r="AH41" s="57">
        <v>0.85883528999999004</v>
      </c>
      <c r="AI41" s="57">
        <v>1.0496892100000002</v>
      </c>
      <c r="AJ41" s="57">
        <v>0.97135362999999997</v>
      </c>
      <c r="AK41" s="57">
        <v>0.86179624000000021</v>
      </c>
      <c r="AL41" s="57">
        <v>-0.11112099000001008</v>
      </c>
      <c r="AM41" s="57">
        <f>-AL41-AK41-AJ41</f>
        <v>-1.7220288799999901</v>
      </c>
      <c r="AN41" s="57">
        <v>0</v>
      </c>
      <c r="AO41" s="20">
        <v>0</v>
      </c>
      <c r="AQ41" s="57">
        <v>0</v>
      </c>
      <c r="AR41" s="57">
        <v>0</v>
      </c>
      <c r="AS41" s="57">
        <v>0</v>
      </c>
      <c r="AT41" s="57">
        <v>0</v>
      </c>
      <c r="AU41" s="57">
        <v>0</v>
      </c>
      <c r="AV41" s="57">
        <v>0</v>
      </c>
      <c r="AW41" s="57">
        <f t="shared" si="49"/>
        <v>18.77244455557021</v>
      </c>
      <c r="AX41" s="57">
        <f t="shared" si="50"/>
        <v>3.8700717599999903</v>
      </c>
      <c r="AY41" s="57">
        <f t="shared" si="51"/>
        <v>0</v>
      </c>
      <c r="AZ41" s="57">
        <f t="shared" si="52"/>
        <v>0</v>
      </c>
    </row>
    <row r="42" spans="3:57" ht="16.05" customHeight="1" outlineLevel="1" x14ac:dyDescent="0.3">
      <c r="C42" s="4" t="s">
        <v>100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12.83743417</v>
      </c>
      <c r="AA42" s="57">
        <v>11.38966233</v>
      </c>
      <c r="AB42" s="57">
        <v>12.37951273</v>
      </c>
      <c r="AC42" s="57">
        <v>12.200853329999999</v>
      </c>
      <c r="AD42" s="57">
        <v>8.8347537500000008</v>
      </c>
      <c r="AE42" s="57">
        <v>5.9867226699999998</v>
      </c>
      <c r="AF42" s="57">
        <v>5.7196186300000003</v>
      </c>
      <c r="AG42" s="57">
        <v>5.68304791</v>
      </c>
      <c r="AH42" s="57">
        <v>2.1842769499999997</v>
      </c>
      <c r="AI42" s="57">
        <v>0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20">
        <v>0</v>
      </c>
      <c r="AQ42" s="57">
        <f>SUM(D42:G42)</f>
        <v>0</v>
      </c>
      <c r="AR42" s="57">
        <f>SUM(H42:K42)</f>
        <v>0</v>
      </c>
      <c r="AS42" s="57">
        <f>SUM(L42:O42)</f>
        <v>0</v>
      </c>
      <c r="AT42" s="57">
        <f>SUM(P42:S42)</f>
        <v>0</v>
      </c>
      <c r="AU42" s="57">
        <f>SUM(T42:W42)</f>
        <v>0</v>
      </c>
      <c r="AV42" s="57">
        <f>SUM(X42:AA42)</f>
        <v>24.227096500000002</v>
      </c>
      <c r="AW42" s="57">
        <f t="shared" si="49"/>
        <v>39.401842479999999</v>
      </c>
      <c r="AX42" s="57">
        <f t="shared" si="50"/>
        <v>13.586943489999999</v>
      </c>
      <c r="AY42" s="57">
        <f t="shared" si="51"/>
        <v>0</v>
      </c>
      <c r="AZ42" s="57">
        <f t="shared" si="52"/>
        <v>0</v>
      </c>
    </row>
    <row r="43" spans="3:57" ht="16.05" customHeight="1" outlineLevel="1" x14ac:dyDescent="0.3">
      <c r="C43" s="4" t="s">
        <v>101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4.5816650599999953</v>
      </c>
      <c r="AB43" s="57">
        <v>0</v>
      </c>
      <c r="AC43" s="57">
        <v>0</v>
      </c>
      <c r="AD43" s="57">
        <v>0</v>
      </c>
      <c r="AE43" s="57">
        <v>0</v>
      </c>
      <c r="AF43" s="57">
        <v>0</v>
      </c>
      <c r="AG43" s="57">
        <v>0</v>
      </c>
      <c r="AH43" s="57">
        <v>0</v>
      </c>
      <c r="AI43" s="57">
        <v>0</v>
      </c>
      <c r="AJ43" s="57">
        <v>0</v>
      </c>
      <c r="AK43" s="57">
        <v>0</v>
      </c>
      <c r="AL43" s="57">
        <v>0</v>
      </c>
      <c r="AM43" s="57">
        <v>0</v>
      </c>
      <c r="AN43" s="57">
        <v>0</v>
      </c>
      <c r="AO43" s="20">
        <v>0</v>
      </c>
      <c r="AQ43" s="57">
        <f>SUM(D43:G43)</f>
        <v>0</v>
      </c>
      <c r="AR43" s="57">
        <f>SUM(H43:K43)</f>
        <v>0</v>
      </c>
      <c r="AS43" s="57">
        <f>SUM(L43:O43)</f>
        <v>0</v>
      </c>
      <c r="AT43" s="57">
        <f>SUM(P43:S43)</f>
        <v>0</v>
      </c>
      <c r="AU43" s="57">
        <f>SUM(T43:W43)</f>
        <v>0</v>
      </c>
      <c r="AV43" s="57">
        <f>SUM(X43:AA43)</f>
        <v>4.5816650599999953</v>
      </c>
      <c r="AW43" s="57">
        <f t="shared" si="49"/>
        <v>0</v>
      </c>
      <c r="AX43" s="57">
        <f t="shared" si="50"/>
        <v>0</v>
      </c>
      <c r="AY43" s="57">
        <f t="shared" si="51"/>
        <v>0</v>
      </c>
      <c r="AZ43" s="57">
        <f t="shared" si="52"/>
        <v>0</v>
      </c>
    </row>
    <row r="44" spans="3:57" ht="16.05" customHeight="1" outlineLevel="1" x14ac:dyDescent="0.3">
      <c r="C44" s="4" t="s">
        <v>102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-0.76424466619999998</v>
      </c>
      <c r="V44" s="57">
        <v>-2.9419298455999998</v>
      </c>
      <c r="W44" s="57">
        <v>-2.5412839469999993</v>
      </c>
      <c r="X44" s="57">
        <v>-0.47657155020000003</v>
      </c>
      <c r="Y44" s="57">
        <v>-1.6031459101999999</v>
      </c>
      <c r="Z44" s="57">
        <v>39.889534106001989</v>
      </c>
      <c r="AA44" s="57">
        <v>28.550796201222983</v>
      </c>
      <c r="AB44" s="57">
        <v>-3.8762502740000007</v>
      </c>
      <c r="AC44" s="57">
        <v>-7.6428038116000003</v>
      </c>
      <c r="AD44" s="57">
        <v>-7.3548428924000007</v>
      </c>
      <c r="AE44" s="57">
        <v>-5.6667122838919441</v>
      </c>
      <c r="AF44" s="57">
        <v>-3.7499288635999966</v>
      </c>
      <c r="AG44" s="57">
        <v>-3.2318580150000034</v>
      </c>
      <c r="AH44" s="57">
        <v>-3.7399018861999966</v>
      </c>
      <c r="AI44" s="57">
        <v>-2.2581092349999969</v>
      </c>
      <c r="AJ44" s="57">
        <v>-1.6383211541999994</v>
      </c>
      <c r="AK44" s="57">
        <v>-2.7927874515999935</v>
      </c>
      <c r="AL44" s="57">
        <v>-0.29676486900000332</v>
      </c>
      <c r="AM44" s="57">
        <f>-0.34*SUM(AM33:AM43)</f>
        <v>1.2972336845999999</v>
      </c>
      <c r="AN44" s="57">
        <f>-0.34*SUM(AN33:AN43)</f>
        <v>-0.13081482999999997</v>
      </c>
      <c r="AO44" s="20">
        <f>-0.34*SUM(AO33:AO43)</f>
        <v>-0.36652636140000006</v>
      </c>
      <c r="AQ44" s="57">
        <f>SUM(D44:G44)</f>
        <v>0</v>
      </c>
      <c r="AR44" s="57">
        <f>SUM(H44:K44)</f>
        <v>0</v>
      </c>
      <c r="AS44" s="57">
        <f>SUM(L44:O44)</f>
        <v>0</v>
      </c>
      <c r="AT44" s="57">
        <f>SUM(P44:S44)</f>
        <v>0</v>
      </c>
      <c r="AU44" s="57">
        <f>SUM(T44:W44)</f>
        <v>-6.2474584587999988</v>
      </c>
      <c r="AV44" s="57">
        <f>SUM(X44:AA44)</f>
        <v>66.360612846824978</v>
      </c>
      <c r="AW44" s="57">
        <f t="shared" si="49"/>
        <v>-24.540609261891944</v>
      </c>
      <c r="AX44" s="57">
        <f t="shared" si="50"/>
        <v>-12.979797999799993</v>
      </c>
      <c r="AY44" s="57">
        <f t="shared" si="51"/>
        <v>-3.4306397901999963</v>
      </c>
      <c r="AZ44" s="57">
        <f t="shared" si="52"/>
        <v>-0.49734119139999999</v>
      </c>
    </row>
    <row r="45" spans="3:57" ht="16.05" customHeight="1" outlineLevel="1" x14ac:dyDescent="0.3">
      <c r="C45" s="4" t="s">
        <v>104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>
        <v>0</v>
      </c>
      <c r="AE45" s="57">
        <v>-64.655000000000015</v>
      </c>
      <c r="AF45" s="57">
        <v>0</v>
      </c>
      <c r="AG45" s="57">
        <v>0</v>
      </c>
      <c r="AH45" s="57">
        <v>0</v>
      </c>
      <c r="AI45" s="57">
        <v>0</v>
      </c>
      <c r="AJ45" s="57">
        <v>0</v>
      </c>
      <c r="AK45" s="57">
        <v>0</v>
      </c>
      <c r="AL45" s="57">
        <v>0</v>
      </c>
      <c r="AM45" s="57">
        <v>0</v>
      </c>
      <c r="AN45" s="57">
        <v>0</v>
      </c>
      <c r="AO45" s="20">
        <v>0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f t="shared" si="49"/>
        <v>-64.655000000000015</v>
      </c>
      <c r="AX45" s="57">
        <f t="shared" si="50"/>
        <v>0</v>
      </c>
      <c r="AY45" s="57">
        <f t="shared" si="51"/>
        <v>0</v>
      </c>
      <c r="AZ45" s="57">
        <f t="shared" si="52"/>
        <v>0</v>
      </c>
    </row>
    <row r="46" spans="3:57" ht="16.05" customHeight="1" outlineLevel="1" x14ac:dyDescent="0.3">
      <c r="C46" s="4" t="s">
        <v>108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57">
        <v>0.57680189976732554</v>
      </c>
      <c r="AF46" s="57">
        <v>7.199914326660067E-3</v>
      </c>
      <c r="AG46" s="57">
        <v>4.0063317089400379E-3</v>
      </c>
      <c r="AH46" s="57">
        <v>-1.415531933640013E-3</v>
      </c>
      <c r="AI46" s="57">
        <v>0</v>
      </c>
      <c r="AJ46" s="57">
        <v>0</v>
      </c>
      <c r="AK46" s="57">
        <v>0</v>
      </c>
      <c r="AL46" s="57">
        <v>0</v>
      </c>
      <c r="AM46" s="57">
        <v>0</v>
      </c>
      <c r="AN46" s="57">
        <v>0</v>
      </c>
      <c r="AO46" s="20">
        <v>0</v>
      </c>
      <c r="AQ46" s="57">
        <v>0</v>
      </c>
      <c r="AR46" s="57">
        <v>0</v>
      </c>
      <c r="AS46" s="57">
        <v>0</v>
      </c>
      <c r="AT46" s="57">
        <v>0</v>
      </c>
      <c r="AU46" s="57">
        <v>0</v>
      </c>
      <c r="AV46" s="57">
        <v>0</v>
      </c>
      <c r="AW46" s="57">
        <f t="shared" si="49"/>
        <v>0.57680189976732554</v>
      </c>
      <c r="AX46" s="57">
        <f t="shared" si="50"/>
        <v>9.7907141019600921E-3</v>
      </c>
      <c r="AY46" s="57">
        <f t="shared" si="51"/>
        <v>0</v>
      </c>
      <c r="AZ46" s="57">
        <f t="shared" si="52"/>
        <v>0</v>
      </c>
    </row>
    <row r="47" spans="3:57" s="17" customFormat="1" ht="16.05" customHeight="1" x14ac:dyDescent="0.3">
      <c r="C47" s="18" t="s">
        <v>103</v>
      </c>
      <c r="D47" s="21">
        <f t="shared" ref="D47:AI47" si="53">SUM(D33:D46)</f>
        <v>0</v>
      </c>
      <c r="E47" s="21">
        <f t="shared" si="53"/>
        <v>0</v>
      </c>
      <c r="F47" s="21">
        <f t="shared" si="53"/>
        <v>6.6193849399999998</v>
      </c>
      <c r="G47" s="21">
        <f t="shared" si="53"/>
        <v>19.243849999999998</v>
      </c>
      <c r="H47" s="21">
        <f t="shared" si="53"/>
        <v>0</v>
      </c>
      <c r="I47" s="21">
        <f t="shared" si="53"/>
        <v>0</v>
      </c>
      <c r="J47" s="21">
        <f t="shared" si="53"/>
        <v>8.875</v>
      </c>
      <c r="K47" s="21">
        <f t="shared" si="53"/>
        <v>-53.858599999999996</v>
      </c>
      <c r="L47" s="21">
        <f t="shared" si="53"/>
        <v>8.8863779900000015</v>
      </c>
      <c r="M47" s="21">
        <f t="shared" si="53"/>
        <v>30.857920270000001</v>
      </c>
      <c r="N47" s="21">
        <f t="shared" si="53"/>
        <v>-48.481610378320013</v>
      </c>
      <c r="O47" s="21">
        <f t="shared" si="53"/>
        <v>8.8004386083007802</v>
      </c>
      <c r="P47" s="21">
        <f t="shared" si="53"/>
        <v>0</v>
      </c>
      <c r="Q47" s="21">
        <f t="shared" si="53"/>
        <v>0</v>
      </c>
      <c r="R47" s="21">
        <f t="shared" si="53"/>
        <v>0</v>
      </c>
      <c r="S47" s="21">
        <f t="shared" si="53"/>
        <v>0</v>
      </c>
      <c r="T47" s="21">
        <f t="shared" si="53"/>
        <v>0</v>
      </c>
      <c r="U47" s="21">
        <f t="shared" si="53"/>
        <v>1.4835337637999999</v>
      </c>
      <c r="V47" s="21">
        <f t="shared" si="53"/>
        <v>5.7108049943999992</v>
      </c>
      <c r="W47" s="21">
        <f t="shared" si="53"/>
        <v>4.9330806029999978</v>
      </c>
      <c r="X47" s="21">
        <f t="shared" si="53"/>
        <v>0.92510947979999991</v>
      </c>
      <c r="Y47" s="21">
        <f t="shared" si="53"/>
        <v>3.1119891197999991</v>
      </c>
      <c r="Z47" s="21">
        <f t="shared" si="53"/>
        <v>-77.432625029297967</v>
      </c>
      <c r="AA47" s="21">
        <f t="shared" si="53"/>
        <v>-55.42213380237402</v>
      </c>
      <c r="AB47" s="21">
        <f t="shared" si="53"/>
        <v>7.5244858260000012</v>
      </c>
      <c r="AC47" s="21">
        <f t="shared" si="53"/>
        <v>27.080131958399999</v>
      </c>
      <c r="AD47" s="21">
        <f t="shared" si="53"/>
        <v>17.638122247600002</v>
      </c>
      <c r="AE47" s="21">
        <f t="shared" si="53"/>
        <v>-68.745284859148313</v>
      </c>
      <c r="AF47" s="21">
        <f t="shared" si="53"/>
        <v>7.2864735907266525</v>
      </c>
      <c r="AG47" s="21">
        <f t="shared" si="53"/>
        <v>6.2776130667089447</v>
      </c>
      <c r="AH47" s="21">
        <f t="shared" si="53"/>
        <v>7.2583940118663541</v>
      </c>
      <c r="AI47" s="21">
        <f t="shared" si="53"/>
        <v>4.3833885149999929</v>
      </c>
      <c r="AJ47" s="21">
        <f t="shared" ref="AJ47:AK47" si="54">SUM(AJ33:AJ46)</f>
        <v>3.1802704757999982</v>
      </c>
      <c r="AK47" s="21">
        <f t="shared" si="54"/>
        <v>5.4212932883999869</v>
      </c>
      <c r="AL47" s="21">
        <f t="shared" ref="AL47" si="55">SUM(AL33:AL46)</f>
        <v>0.57607298100000637</v>
      </c>
      <c r="AM47" s="21">
        <f t="shared" ref="AM47:AN47" si="56">SUM(AM33:AM46)</f>
        <v>-2.518159505399999</v>
      </c>
      <c r="AN47" s="21">
        <f t="shared" si="56"/>
        <v>0.25393466999999992</v>
      </c>
      <c r="AO47" s="21">
        <f t="shared" ref="AO47" si="57">SUM(AO33:AO46)</f>
        <v>0.71149234859999999</v>
      </c>
      <c r="AP47" s="46"/>
      <c r="AQ47" s="19">
        <f>SUM(D47:G47)</f>
        <v>25.863234939999998</v>
      </c>
      <c r="AR47" s="19">
        <f>SUM(H47:K47)</f>
        <v>-44.983599999999996</v>
      </c>
      <c r="AS47" s="19">
        <f>SUM(L47:O47)</f>
        <v>6.3126489980767531E-2</v>
      </c>
      <c r="AT47" s="22">
        <f>SUM(P47:S47)</f>
        <v>0</v>
      </c>
      <c r="AU47" s="19">
        <f>SUM(T47:W47)</f>
        <v>12.127419361199998</v>
      </c>
      <c r="AV47" s="19">
        <f>SUM(X47:AA47)</f>
        <v>-128.817660232072</v>
      </c>
      <c r="AW47" s="19">
        <f t="shared" si="49"/>
        <v>-16.502544827148313</v>
      </c>
      <c r="AX47" s="19">
        <f t="shared" si="50"/>
        <v>25.205869184301946</v>
      </c>
      <c r="AY47" s="19">
        <f t="shared" si="51"/>
        <v>6.6594772397999931</v>
      </c>
      <c r="AZ47" s="19">
        <f t="shared" si="52"/>
        <v>0.96542701859999991</v>
      </c>
    </row>
    <row r="48" spans="3:57" s="5" customFormat="1" ht="16.05" customHeight="1" x14ac:dyDescent="0.3">
      <c r="C48" s="75" t="s">
        <v>89</v>
      </c>
      <c r="D48" s="76">
        <f t="shared" ref="D48:AJ48" si="58">D32+D47</f>
        <v>6.9529999999999781</v>
      </c>
      <c r="E48" s="76">
        <f t="shared" si="58"/>
        <v>30.384999999999994</v>
      </c>
      <c r="F48" s="76">
        <f t="shared" si="58"/>
        <v>37.872384940000025</v>
      </c>
      <c r="G48" s="76">
        <f t="shared" si="58"/>
        <v>32.22284999999998</v>
      </c>
      <c r="H48" s="76">
        <f t="shared" si="58"/>
        <v>1.5900000000000354</v>
      </c>
      <c r="I48" s="76">
        <f t="shared" si="58"/>
        <v>4.6589999999999874</v>
      </c>
      <c r="J48" s="76">
        <f t="shared" si="58"/>
        <v>24.177000000000007</v>
      </c>
      <c r="K48" s="76">
        <f t="shared" si="58"/>
        <v>17.563400000000001</v>
      </c>
      <c r="L48" s="76">
        <f t="shared" si="58"/>
        <v>-28.194622009999996</v>
      </c>
      <c r="M48" s="76">
        <f t="shared" si="58"/>
        <v>15.356920270000074</v>
      </c>
      <c r="N48" s="76">
        <f t="shared" si="58"/>
        <v>-9.1936103783199812</v>
      </c>
      <c r="O48" s="76">
        <f t="shared" si="58"/>
        <v>15.149438608300727</v>
      </c>
      <c r="P48" s="76">
        <f t="shared" si="58"/>
        <v>9.2039999999999758</v>
      </c>
      <c r="Q48" s="76">
        <f t="shared" si="58"/>
        <v>9.1440000000000179</v>
      </c>
      <c r="R48" s="76">
        <f t="shared" si="58"/>
        <v>40.153000000000063</v>
      </c>
      <c r="S48" s="76">
        <f t="shared" si="58"/>
        <v>37.532000000000039</v>
      </c>
      <c r="T48" s="76">
        <f t="shared" si="58"/>
        <v>44.168000000000028</v>
      </c>
      <c r="U48" s="76">
        <f t="shared" si="58"/>
        <v>70.839798873799793</v>
      </c>
      <c r="V48" s="76">
        <f t="shared" si="58"/>
        <v>35.589581604400074</v>
      </c>
      <c r="W48" s="76">
        <f t="shared" si="58"/>
        <v>25.987838002999965</v>
      </c>
      <c r="X48" s="76">
        <f t="shared" si="58"/>
        <v>24.36010947980003</v>
      </c>
      <c r="Y48" s="76">
        <f t="shared" si="58"/>
        <v>56.666275239800115</v>
      </c>
      <c r="Z48" s="76">
        <f t="shared" si="58"/>
        <v>7.3273749707019675</v>
      </c>
      <c r="AA48" s="76">
        <f t="shared" si="58"/>
        <v>46.492963647522885</v>
      </c>
      <c r="AB48" s="76">
        <f t="shared" si="58"/>
        <v>-55.317514173999768</v>
      </c>
      <c r="AC48" s="76">
        <f t="shared" si="58"/>
        <v>-10.022868041599903</v>
      </c>
      <c r="AD48" s="76">
        <f t="shared" si="58"/>
        <v>-6.020877752400942</v>
      </c>
      <c r="AE48" s="76">
        <f t="shared" si="58"/>
        <v>57.374715140852771</v>
      </c>
      <c r="AF48" s="76">
        <f t="shared" si="58"/>
        <v>-29.589526409273248</v>
      </c>
      <c r="AG48" s="76">
        <f t="shared" si="58"/>
        <v>38.89161306670885</v>
      </c>
      <c r="AH48" s="76">
        <f t="shared" si="58"/>
        <v>48.156394011866908</v>
      </c>
      <c r="AI48" s="76">
        <f t="shared" si="58"/>
        <v>70.846388514999418</v>
      </c>
      <c r="AJ48" s="76">
        <f t="shared" si="58"/>
        <v>8.1492704758002059</v>
      </c>
      <c r="AK48" s="76">
        <f t="shared" ref="AK48:AL48" si="59">AK32+AK47</f>
        <v>55.654293288399515</v>
      </c>
      <c r="AL48" s="76">
        <f t="shared" si="59"/>
        <v>76.407072980999857</v>
      </c>
      <c r="AM48" s="76">
        <f t="shared" ref="AM48:AN48" si="60">AM32+AM47</f>
        <v>126.73184049459995</v>
      </c>
      <c r="AN48" s="76">
        <f t="shared" si="60"/>
        <v>52.468934669999868</v>
      </c>
      <c r="AO48" s="76">
        <f t="shared" ref="AO48" si="61">AO32+AO47</f>
        <v>71.821492348600771</v>
      </c>
      <c r="AQ48" s="76">
        <f>SUM(D48:G48)</f>
        <v>107.43323493999998</v>
      </c>
      <c r="AR48" s="76">
        <f>SUM(H48:K48)</f>
        <v>47.989400000000032</v>
      </c>
      <c r="AS48" s="76">
        <f>SUM(L48:O48)</f>
        <v>-6.8818735100191759</v>
      </c>
      <c r="AT48" s="76">
        <f>SUM(P48:S48)</f>
        <v>96.033000000000101</v>
      </c>
      <c r="AU48" s="76">
        <f>SUM(T48:W48)</f>
        <v>176.58521848119989</v>
      </c>
      <c r="AV48" s="76">
        <f>SUM(X48:AA48)</f>
        <v>134.84672333782498</v>
      </c>
      <c r="AW48" s="76">
        <f t="shared" si="49"/>
        <v>-13.986544827147839</v>
      </c>
      <c r="AX48" s="76">
        <f t="shared" si="50"/>
        <v>128.30486918430194</v>
      </c>
      <c r="AY48" s="76">
        <f t="shared" si="51"/>
        <v>266.94247723979953</v>
      </c>
      <c r="AZ48" s="76">
        <f t="shared" si="52"/>
        <v>124.29042701860064</v>
      </c>
    </row>
    <row r="49" spans="26:40" ht="16.05" customHeight="1" x14ac:dyDescent="0.3">
      <c r="Z49" s="28"/>
      <c r="AA49" s="28"/>
      <c r="AB49" s="28"/>
      <c r="AC49" s="28"/>
      <c r="AD49" s="28"/>
      <c r="AE49" s="28"/>
      <c r="AF49" s="28"/>
      <c r="AG49" s="37"/>
      <c r="AH49" s="37"/>
      <c r="AI49" s="37"/>
      <c r="AJ49" s="37"/>
      <c r="AK49" s="37"/>
      <c r="AL49" s="37"/>
      <c r="AM49" s="37"/>
      <c r="AN49" s="37"/>
    </row>
    <row r="50" spans="26:40" ht="16.05" customHeight="1" x14ac:dyDescent="0.3">
      <c r="AB50" s="48"/>
      <c r="AC50" s="48"/>
      <c r="AD50" s="48"/>
      <c r="AE50" s="48"/>
      <c r="AF50" s="48"/>
      <c r="AG50" s="37"/>
      <c r="AH50" s="37"/>
      <c r="AI50" s="37"/>
      <c r="AJ50" s="37"/>
      <c r="AK50" s="37"/>
      <c r="AL50" s="37"/>
      <c r="AM50" s="37"/>
      <c r="AN50" s="37"/>
    </row>
    <row r="51" spans="26:40" ht="16.05" customHeight="1" x14ac:dyDescent="0.3">
      <c r="Z51" s="28"/>
      <c r="AA51" s="28"/>
      <c r="AB51" s="28"/>
      <c r="AC51" s="28"/>
      <c r="AD51" s="28"/>
      <c r="AE51" s="28"/>
      <c r="AF51" s="28"/>
      <c r="AG51" s="41"/>
      <c r="AH51" s="41"/>
      <c r="AI51" s="41"/>
      <c r="AJ51" s="41"/>
      <c r="AK51" s="41"/>
      <c r="AL51" s="41"/>
      <c r="AM51" s="41"/>
      <c r="AN51" s="41"/>
    </row>
    <row r="52" spans="26:40" ht="16.05" customHeight="1" x14ac:dyDescent="0.3">
      <c r="AG52" s="37"/>
      <c r="AH52" s="37"/>
      <c r="AI52" s="37"/>
      <c r="AJ52" s="37"/>
      <c r="AK52" s="37"/>
      <c r="AL52" s="37"/>
      <c r="AM52" s="37"/>
      <c r="AN52" s="37"/>
    </row>
    <row r="53" spans="26:40" ht="16.05" customHeight="1" x14ac:dyDescent="0.3">
      <c r="AH53" s="37"/>
      <c r="AI53" s="37"/>
      <c r="AJ53" s="37"/>
      <c r="AK53" s="37"/>
      <c r="AL53" s="37"/>
      <c r="AM53" s="37"/>
      <c r="AN53" s="37"/>
    </row>
    <row r="54" spans="26:40" ht="16.05" customHeight="1" x14ac:dyDescent="0.3"/>
    <row r="55" spans="26:40" ht="16.05" customHeight="1" x14ac:dyDescent="0.3"/>
    <row r="56" spans="26:40" ht="16.05" customHeight="1" x14ac:dyDescent="0.3"/>
    <row r="57" spans="26:40" ht="16.05" customHeight="1" x14ac:dyDescent="0.3"/>
    <row r="58" spans="26:40" ht="16.05" customHeight="1" x14ac:dyDescent="0.3"/>
    <row r="59" spans="26:40" ht="16.05" customHeight="1" x14ac:dyDescent="0.3"/>
    <row r="60" spans="26:40" ht="16.05" customHeight="1" x14ac:dyDescent="0.3"/>
    <row r="61" spans="26:40" ht="16.05" customHeight="1" x14ac:dyDescent="0.3"/>
    <row r="62" spans="26:40" ht="16.05" customHeight="1" x14ac:dyDescent="0.3"/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Q8:AV8 AQ10:AV10 AQ13:AV13 AQ15:AV15 AQ20:AV20 C28 D28:AO28" formula="1"/>
    <ignoredError sqref="AQ7:AV7 AQ29:AV29 AQ6:AU6 AQ26:AV26 AQ21:AV23 AQ44:AU44 AQ42:AU42 AQ33:AW41 AV43:AW43 AV42:AW42 AQ45:AW46 AV44:AW44 AW6:AZ7 AW21:AZ27 AW29:AZ29" formulaRange="1"/>
    <ignoredError sqref="AQ27:AV27 AQ43:AU43 AQ16:AV19 AQ14:AV14 AQ11:AV12 AQ9:AV9 AW16:AZ19 AW20:AZ20 AW14:AZ14 AW15:AZ15 AW11:AZ12 AW13:AZ13 AW9:AZ9 AW10:AZ10 AW8:AZ8 AW28:AZ28 AQ28:AV28" formula="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6E44-0977-4942-99D1-40E54E546047}">
  <sheetPr codeName="Planilha8">
    <tabColor rgb="FF0000BE"/>
  </sheetPr>
  <dimension ref="B1:BB50"/>
  <sheetViews>
    <sheetView showGridLines="0" zoomScaleNormal="100" workbookViewId="0">
      <pane xSplit="3" ySplit="4" topLeftCell="D5" activePane="bottomRight" state="frozen"/>
      <selection activeCell="B1" sqref="B1:C3"/>
      <selection pane="topRight" activeCell="B1" sqref="B1:C3"/>
      <selection pane="bottomLeft" activeCell="B1" sqref="B1:C3"/>
      <selection pane="bottomRight" activeCell="D5" sqref="D5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46.21875" style="1" customWidth="1"/>
    <col min="4" max="33" width="12.77734375" style="1" customWidth="1"/>
    <col min="34" max="41" width="12.77734375" style="28" customWidth="1"/>
    <col min="42" max="42" width="10.21875" style="1" customWidth="1"/>
    <col min="43" max="52" width="12.77734375" style="1" customWidth="1"/>
    <col min="53" max="53" width="11.5546875" bestFit="1" customWidth="1"/>
    <col min="55" max="16384" width="9.21875" style="1"/>
  </cols>
  <sheetData>
    <row r="1" spans="2:53" ht="15" customHeight="1" x14ac:dyDescent="0.3">
      <c r="B1" s="130" t="e" vm="1">
        <v>#VALUE!</v>
      </c>
      <c r="C1" s="130"/>
      <c r="S1" s="28"/>
      <c r="T1" s="28"/>
      <c r="U1" s="28"/>
      <c r="V1" s="28"/>
      <c r="W1" s="28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2:53" ht="15" customHeight="1" x14ac:dyDescent="0.3">
      <c r="B2" s="130"/>
      <c r="C2" s="130"/>
      <c r="X2" s="28"/>
      <c r="Y2" s="28"/>
      <c r="Z2" s="28"/>
      <c r="AA2" s="28"/>
      <c r="AB2" s="28"/>
      <c r="AC2" s="28"/>
      <c r="AD2" s="28"/>
      <c r="AE2" s="28"/>
      <c r="AF2" s="28"/>
      <c r="AG2" s="28"/>
      <c r="AP2" s="37"/>
    </row>
    <row r="3" spans="2:53" ht="15" customHeight="1" x14ac:dyDescent="0.3">
      <c r="B3" s="130"/>
      <c r="C3" s="130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2:53" ht="20.100000000000001" customHeight="1" x14ac:dyDescent="0.3">
      <c r="C4" s="61" t="s">
        <v>109</v>
      </c>
      <c r="D4" s="62" t="s">
        <v>1</v>
      </c>
      <c r="E4" s="62" t="s">
        <v>2</v>
      </c>
      <c r="F4" s="62" t="s">
        <v>3</v>
      </c>
      <c r="G4" s="62" t="s">
        <v>4</v>
      </c>
      <c r="H4" s="62" t="s">
        <v>5</v>
      </c>
      <c r="I4" s="62" t="s">
        <v>6</v>
      </c>
      <c r="J4" s="62" t="s">
        <v>7</v>
      </c>
      <c r="K4" s="62" t="s">
        <v>8</v>
      </c>
      <c r="L4" s="62" t="s">
        <v>9</v>
      </c>
      <c r="M4" s="62" t="s">
        <v>10</v>
      </c>
      <c r="N4" s="62" t="s">
        <v>11</v>
      </c>
      <c r="O4" s="62" t="s">
        <v>12</v>
      </c>
      <c r="P4" s="62" t="s">
        <v>13</v>
      </c>
      <c r="Q4" s="62" t="s">
        <v>14</v>
      </c>
      <c r="R4" s="62" t="s">
        <v>15</v>
      </c>
      <c r="S4" s="62" t="s">
        <v>16</v>
      </c>
      <c r="T4" s="62" t="s">
        <v>17</v>
      </c>
      <c r="U4" s="62" t="s">
        <v>18</v>
      </c>
      <c r="V4" s="62" t="s">
        <v>19</v>
      </c>
      <c r="W4" s="62" t="s">
        <v>20</v>
      </c>
      <c r="X4" s="62" t="s">
        <v>21</v>
      </c>
      <c r="Y4" s="62" t="s">
        <v>22</v>
      </c>
      <c r="Z4" s="62" t="s">
        <v>23</v>
      </c>
      <c r="AA4" s="62" t="s">
        <v>24</v>
      </c>
      <c r="AB4" s="62" t="s">
        <v>25</v>
      </c>
      <c r="AC4" s="62" t="s">
        <v>26</v>
      </c>
      <c r="AD4" s="62" t="s">
        <v>27</v>
      </c>
      <c r="AE4" s="62" t="s">
        <v>28</v>
      </c>
      <c r="AF4" s="62" t="s">
        <v>29</v>
      </c>
      <c r="AG4" s="62" t="s">
        <v>30</v>
      </c>
      <c r="AH4" s="63" t="s">
        <v>31</v>
      </c>
      <c r="AI4" s="63" t="s">
        <v>32</v>
      </c>
      <c r="AJ4" s="63" t="s">
        <v>184</v>
      </c>
      <c r="AK4" s="63" t="s">
        <v>185</v>
      </c>
      <c r="AL4" s="63" t="s">
        <v>194</v>
      </c>
      <c r="AM4" s="63" t="s">
        <v>195</v>
      </c>
      <c r="AN4" s="63" t="s">
        <v>202</v>
      </c>
      <c r="AO4" s="63" t="s">
        <v>205</v>
      </c>
      <c r="AQ4" s="62">
        <v>2017</v>
      </c>
      <c r="AR4" s="62">
        <v>2018</v>
      </c>
      <c r="AS4" s="62">
        <v>2019</v>
      </c>
      <c r="AT4" s="62">
        <v>2020</v>
      </c>
      <c r="AU4" s="62">
        <v>2021</v>
      </c>
      <c r="AV4" s="62">
        <v>2022</v>
      </c>
      <c r="AW4" s="62">
        <v>2023</v>
      </c>
      <c r="AX4" s="62">
        <v>2024</v>
      </c>
      <c r="AY4" s="62">
        <v>2025</v>
      </c>
      <c r="AZ4" s="62" t="s">
        <v>211</v>
      </c>
    </row>
    <row r="5" spans="2:53" ht="16.05" customHeight="1" x14ac:dyDescent="0.3">
      <c r="X5" s="37"/>
      <c r="Y5" s="37"/>
      <c r="Z5" s="37"/>
      <c r="AA5" s="37"/>
      <c r="AB5" s="37"/>
      <c r="AC5" s="37"/>
      <c r="AD5" s="37"/>
      <c r="AE5" s="37"/>
      <c r="AF5" s="37"/>
      <c r="AG5" s="37"/>
      <c r="AI5" s="37"/>
    </row>
    <row r="6" spans="2:53" s="5" customFormat="1" ht="16.05" customHeight="1" x14ac:dyDescent="0.3">
      <c r="C6" s="75" t="s">
        <v>110</v>
      </c>
      <c r="D6" s="76">
        <v>2828.7130000000002</v>
      </c>
      <c r="E6" s="76">
        <v>2651.5569999999998</v>
      </c>
      <c r="F6" s="76">
        <v>3043.7269999999999</v>
      </c>
      <c r="G6" s="76">
        <v>2915.57</v>
      </c>
      <c r="H6" s="76">
        <v>3182.4259999999999</v>
      </c>
      <c r="I6" s="76">
        <v>3420.0459999999998</v>
      </c>
      <c r="J6" s="76">
        <v>3401.6179999999999</v>
      </c>
      <c r="K6" s="76">
        <v>3376.8850000000002</v>
      </c>
      <c r="L6" s="76">
        <v>4772.6970000000001</v>
      </c>
      <c r="M6" s="76">
        <v>4650.5640000000003</v>
      </c>
      <c r="N6" s="76">
        <v>4669.527</v>
      </c>
      <c r="O6" s="76">
        <v>4807.6859999999997</v>
      </c>
      <c r="P6" s="76">
        <v>4838.4579999999996</v>
      </c>
      <c r="Q6" s="76">
        <v>4817.43</v>
      </c>
      <c r="R6" s="76">
        <v>5670.7460000000001</v>
      </c>
      <c r="S6" s="76">
        <v>5753.7780000000002</v>
      </c>
      <c r="T6" s="76">
        <v>5751.9480000000003</v>
      </c>
      <c r="U6" s="76">
        <v>5696.3019999999997</v>
      </c>
      <c r="V6" s="76">
        <v>5973.1959999999999</v>
      </c>
      <c r="W6" s="76">
        <v>6573.2539999999999</v>
      </c>
      <c r="X6" s="76">
        <v>6475.2740000000003</v>
      </c>
      <c r="Y6" s="76">
        <v>6442.36</v>
      </c>
      <c r="Z6" s="76">
        <v>8051.3371472300005</v>
      </c>
      <c r="AA6" s="76">
        <v>8597.424136399999</v>
      </c>
      <c r="AB6" s="76">
        <v>8439.1341364</v>
      </c>
      <c r="AC6" s="76">
        <v>8465.6318524999988</v>
      </c>
      <c r="AD6" s="76">
        <v>8703.1876921999992</v>
      </c>
      <c r="AE6" s="76">
        <v>8988.598</v>
      </c>
      <c r="AF6" s="76">
        <v>8767.73</v>
      </c>
      <c r="AG6" s="76">
        <v>8583.6039999999994</v>
      </c>
      <c r="AH6" s="76">
        <v>8642.3590000000004</v>
      </c>
      <c r="AI6" s="76">
        <v>8983.6949999999997</v>
      </c>
      <c r="AJ6" s="76">
        <v>8668.6310000000012</v>
      </c>
      <c r="AK6" s="76">
        <v>9115.5639999999985</v>
      </c>
      <c r="AL6" s="76">
        <v>9267.6059999999998</v>
      </c>
      <c r="AM6" s="76">
        <v>9920.9269999999997</v>
      </c>
      <c r="AN6" s="76">
        <v>9806.8289999999997</v>
      </c>
      <c r="AO6" s="76">
        <f>AO7+AO15</f>
        <v>9815.3269999999993</v>
      </c>
      <c r="AP6" s="53"/>
      <c r="AQ6" s="76">
        <f>G6</f>
        <v>2915.57</v>
      </c>
      <c r="AR6" s="76">
        <f>K6</f>
        <v>3376.8850000000002</v>
      </c>
      <c r="AS6" s="76">
        <f>O6</f>
        <v>4807.6859999999997</v>
      </c>
      <c r="AT6" s="76">
        <f>S6</f>
        <v>5753.7780000000002</v>
      </c>
      <c r="AU6" s="76">
        <f t="shared" ref="AU6:AU22" si="0">W6</f>
        <v>6573.2539999999999</v>
      </c>
      <c r="AV6" s="76">
        <f>AA6</f>
        <v>8597.424136399999</v>
      </c>
      <c r="AW6" s="76">
        <f>AE6</f>
        <v>8988.598</v>
      </c>
      <c r="AX6" s="76">
        <f>AI6</f>
        <v>8983.6949999999997</v>
      </c>
      <c r="AY6" s="76">
        <f t="shared" ref="AY6:AY22" si="1">AM6</f>
        <v>9920.9269999999997</v>
      </c>
      <c r="AZ6" s="76">
        <f t="shared" ref="AZ6:AZ22" si="2">AO6</f>
        <v>9815.3269999999993</v>
      </c>
    </row>
    <row r="7" spans="2:53" s="5" customFormat="1" ht="16.05" customHeight="1" x14ac:dyDescent="0.3">
      <c r="C7" s="24" t="s">
        <v>111</v>
      </c>
      <c r="D7" s="19">
        <v>2060.0889999999999</v>
      </c>
      <c r="E7" s="19">
        <v>1865.546</v>
      </c>
      <c r="F7" s="19">
        <v>2202.1559999999999</v>
      </c>
      <c r="G7" s="19">
        <v>2027.8869999999999</v>
      </c>
      <c r="H7" s="19">
        <v>2113.9929999999999</v>
      </c>
      <c r="I7" s="19">
        <v>2284.6680000000001</v>
      </c>
      <c r="J7" s="19">
        <v>2236.25</v>
      </c>
      <c r="K7" s="19">
        <v>2184.1869999999999</v>
      </c>
      <c r="L7" s="19">
        <v>2018.6980000000001</v>
      </c>
      <c r="M7" s="19">
        <v>1937.337</v>
      </c>
      <c r="N7" s="19">
        <v>1962.6769999999999</v>
      </c>
      <c r="O7" s="19">
        <v>2197.8670000000002</v>
      </c>
      <c r="P7" s="19">
        <v>2227.4720000000002</v>
      </c>
      <c r="Q7" s="19">
        <v>2263.6590000000001</v>
      </c>
      <c r="R7" s="19">
        <v>3075.9029999999998</v>
      </c>
      <c r="S7" s="19">
        <v>3147.39</v>
      </c>
      <c r="T7" s="19">
        <v>3195.3870000000002</v>
      </c>
      <c r="U7" s="19">
        <v>3130.3829999999998</v>
      </c>
      <c r="V7" s="19">
        <v>3097.2890000000002</v>
      </c>
      <c r="W7" s="19">
        <v>3512.5</v>
      </c>
      <c r="X7" s="19">
        <v>3356.05</v>
      </c>
      <c r="Y7" s="19">
        <v>3260.9639999999999</v>
      </c>
      <c r="Z7" s="19">
        <v>4058.3451472300003</v>
      </c>
      <c r="AA7" s="19">
        <v>4127.91</v>
      </c>
      <c r="AB7" s="19">
        <v>3959.46</v>
      </c>
      <c r="AC7" s="19">
        <v>4176.6769999999997</v>
      </c>
      <c r="AD7" s="19">
        <v>4413.7190000000001</v>
      </c>
      <c r="AE7" s="19">
        <v>4493.5569999999998</v>
      </c>
      <c r="AF7" s="19">
        <v>4272.4539999999997</v>
      </c>
      <c r="AG7" s="19">
        <v>4191.4679999999998</v>
      </c>
      <c r="AH7" s="19">
        <v>4301.8239999999996</v>
      </c>
      <c r="AI7" s="19">
        <v>4614.6639999999998</v>
      </c>
      <c r="AJ7" s="19">
        <v>4407.375</v>
      </c>
      <c r="AK7" s="19">
        <v>4959.8769999999995</v>
      </c>
      <c r="AL7" s="19">
        <v>5134.8520000000008</v>
      </c>
      <c r="AM7" s="19">
        <v>5688.7160000000003</v>
      </c>
      <c r="AN7" s="19">
        <v>5613.3379999999997</v>
      </c>
      <c r="AO7" s="19">
        <f>SUM(AO8:AO14)</f>
        <v>5650.0729999999994</v>
      </c>
      <c r="AP7" s="53"/>
      <c r="AQ7" s="19">
        <f t="shared" ref="AQ7:AQ45" si="3">G7</f>
        <v>2027.8869999999999</v>
      </c>
      <c r="AR7" s="19">
        <f t="shared" ref="AR7:AR45" si="4">K7</f>
        <v>2184.1869999999999</v>
      </c>
      <c r="AS7" s="19">
        <f t="shared" ref="AS7:AS45" si="5">O7</f>
        <v>2197.8670000000002</v>
      </c>
      <c r="AT7" s="19">
        <f t="shared" ref="AT7:AT45" si="6">S7</f>
        <v>3147.39</v>
      </c>
      <c r="AU7" s="19">
        <f t="shared" si="0"/>
        <v>3512.5</v>
      </c>
      <c r="AV7" s="19">
        <f t="shared" ref="AV7:AV45" si="7">AA7</f>
        <v>4127.91</v>
      </c>
      <c r="AW7" s="19">
        <f t="shared" ref="AW7:AW45" si="8">AE7</f>
        <v>4493.5569999999998</v>
      </c>
      <c r="AX7" s="19">
        <f t="shared" ref="AX7:AX22" si="9">AI7</f>
        <v>4614.6639999999998</v>
      </c>
      <c r="AY7" s="19">
        <f t="shared" si="1"/>
        <v>5688.7160000000003</v>
      </c>
      <c r="AZ7" s="19">
        <f t="shared" si="2"/>
        <v>5650.0729999999994</v>
      </c>
    </row>
    <row r="8" spans="2:53" s="2" customFormat="1" ht="16.05" customHeight="1" x14ac:dyDescent="0.3">
      <c r="B8" s="5"/>
      <c r="C8" s="25" t="s">
        <v>112</v>
      </c>
      <c r="D8" s="13">
        <v>258.69600000000003</v>
      </c>
      <c r="E8" s="13">
        <v>212.262</v>
      </c>
      <c r="F8" s="13">
        <v>173.36600000000001</v>
      </c>
      <c r="G8" s="13">
        <v>82.019000000000005</v>
      </c>
      <c r="H8" s="13">
        <v>155.01499999999999</v>
      </c>
      <c r="I8" s="13">
        <v>311.43900000000002</v>
      </c>
      <c r="J8" s="13">
        <v>101.239</v>
      </c>
      <c r="K8" s="13">
        <v>118.197</v>
      </c>
      <c r="L8" s="13">
        <v>58.756999999999998</v>
      </c>
      <c r="M8" s="13">
        <v>44.079000000000001</v>
      </c>
      <c r="N8" s="13">
        <v>95.218999999999994</v>
      </c>
      <c r="O8" s="13">
        <v>121.04</v>
      </c>
      <c r="P8" s="13">
        <v>82.418000000000006</v>
      </c>
      <c r="Q8" s="13">
        <v>99.751999999999995</v>
      </c>
      <c r="R8" s="13">
        <v>214.55799999999999</v>
      </c>
      <c r="S8" s="13">
        <v>589.08600000000001</v>
      </c>
      <c r="T8" s="13">
        <v>478.23</v>
      </c>
      <c r="U8" s="13">
        <v>392.012</v>
      </c>
      <c r="V8" s="13">
        <v>322.80099999999999</v>
      </c>
      <c r="W8" s="13">
        <v>654.12099999999998</v>
      </c>
      <c r="X8" s="13">
        <v>486.471</v>
      </c>
      <c r="Y8" s="13">
        <v>345.09699999999998</v>
      </c>
      <c r="Z8" s="13">
        <v>252.80099999999999</v>
      </c>
      <c r="AA8" s="13">
        <v>163.74199999999999</v>
      </c>
      <c r="AB8" s="13">
        <v>125.699</v>
      </c>
      <c r="AC8" s="13">
        <v>311.39699999999999</v>
      </c>
      <c r="AD8" s="13">
        <v>525.49900000000002</v>
      </c>
      <c r="AE8" s="13">
        <v>438.5</v>
      </c>
      <c r="AF8" s="13">
        <v>232.51599999999999</v>
      </c>
      <c r="AG8" s="13">
        <v>108.208</v>
      </c>
      <c r="AH8" s="13">
        <v>169.595</v>
      </c>
      <c r="AI8" s="13">
        <v>149.126</v>
      </c>
      <c r="AJ8" s="13">
        <v>116.27200000000001</v>
      </c>
      <c r="AK8" s="13">
        <v>243.75399999999999</v>
      </c>
      <c r="AL8" s="13">
        <v>106.253</v>
      </c>
      <c r="AM8" s="13">
        <v>185.75700000000001</v>
      </c>
      <c r="AN8" s="13">
        <v>241.29300000000001</v>
      </c>
      <c r="AO8" s="13">
        <v>110.437</v>
      </c>
      <c r="AP8" s="53"/>
      <c r="AQ8" s="13">
        <f t="shared" si="3"/>
        <v>82.019000000000005</v>
      </c>
      <c r="AR8" s="13">
        <f t="shared" si="4"/>
        <v>118.197</v>
      </c>
      <c r="AS8" s="13">
        <f t="shared" si="5"/>
        <v>121.04</v>
      </c>
      <c r="AT8" s="13">
        <f t="shared" si="6"/>
        <v>589.08600000000001</v>
      </c>
      <c r="AU8" s="13">
        <f t="shared" si="0"/>
        <v>654.12099999999998</v>
      </c>
      <c r="AV8" s="13">
        <f t="shared" si="7"/>
        <v>163.74199999999999</v>
      </c>
      <c r="AW8" s="13">
        <f t="shared" si="8"/>
        <v>438.5</v>
      </c>
      <c r="AX8" s="13">
        <f t="shared" si="9"/>
        <v>149.126</v>
      </c>
      <c r="AY8" s="13">
        <f t="shared" si="1"/>
        <v>185.75700000000001</v>
      </c>
      <c r="AZ8" s="13">
        <f t="shared" si="2"/>
        <v>110.437</v>
      </c>
      <c r="BA8" s="5"/>
    </row>
    <row r="9" spans="2:53" s="2" customFormat="1" ht="16.05" customHeight="1" x14ac:dyDescent="0.3">
      <c r="B9" s="5"/>
      <c r="C9" s="25" t="s">
        <v>113</v>
      </c>
      <c r="D9" s="13">
        <v>0</v>
      </c>
      <c r="E9" s="13">
        <v>0</v>
      </c>
      <c r="F9" s="13">
        <v>186.38</v>
      </c>
      <c r="G9" s="13">
        <v>0</v>
      </c>
      <c r="H9" s="13">
        <v>0</v>
      </c>
      <c r="I9" s="13">
        <v>1.107</v>
      </c>
      <c r="J9" s="13">
        <v>1.1220000000000001</v>
      </c>
      <c r="K9" s="13">
        <v>1.135</v>
      </c>
      <c r="L9" s="13">
        <v>10.865</v>
      </c>
      <c r="M9" s="13">
        <v>8.7690000000000001</v>
      </c>
      <c r="N9" s="13">
        <v>3.5</v>
      </c>
      <c r="O9" s="13">
        <v>3.5</v>
      </c>
      <c r="P9" s="13">
        <v>3.4820000000000002</v>
      </c>
      <c r="Q9" s="13">
        <v>3.4660000000000002</v>
      </c>
      <c r="R9" s="13">
        <v>441.32799999999997</v>
      </c>
      <c r="S9" s="13">
        <v>30.88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4.3620000000000001</v>
      </c>
      <c r="AB9" s="13">
        <v>4.4749999999999996</v>
      </c>
      <c r="AC9" s="13">
        <v>4.5869999999999997</v>
      </c>
      <c r="AD9" s="13">
        <v>4.7050000000000001</v>
      </c>
      <c r="AE9" s="13">
        <v>4.8079999999999998</v>
      </c>
      <c r="AF9" s="13">
        <v>0</v>
      </c>
      <c r="AG9" s="13">
        <v>0</v>
      </c>
      <c r="AH9" s="13">
        <v>0</v>
      </c>
      <c r="AI9" s="13">
        <v>0.26</v>
      </c>
      <c r="AJ9" s="13">
        <v>0.02</v>
      </c>
      <c r="AK9" s="13">
        <v>2.4E-2</v>
      </c>
      <c r="AL9" s="13">
        <v>8.9999999999999993E-3</v>
      </c>
      <c r="AM9" s="13">
        <v>3.6999999999999998E-2</v>
      </c>
      <c r="AN9" s="13">
        <v>3.5000000000000003E-2</v>
      </c>
      <c r="AO9" s="13">
        <v>0.74</v>
      </c>
      <c r="AP9" s="53"/>
      <c r="AQ9" s="13">
        <f t="shared" si="3"/>
        <v>0</v>
      </c>
      <c r="AR9" s="13">
        <f t="shared" si="4"/>
        <v>1.135</v>
      </c>
      <c r="AS9" s="13">
        <f t="shared" si="5"/>
        <v>3.5</v>
      </c>
      <c r="AT9" s="13">
        <f t="shared" si="6"/>
        <v>30.88</v>
      </c>
      <c r="AU9" s="13">
        <f t="shared" si="0"/>
        <v>0</v>
      </c>
      <c r="AV9" s="13">
        <f t="shared" si="7"/>
        <v>4.3620000000000001</v>
      </c>
      <c r="AW9" s="13">
        <f t="shared" si="8"/>
        <v>4.8079999999999998</v>
      </c>
      <c r="AX9" s="13">
        <f t="shared" si="9"/>
        <v>0.26</v>
      </c>
      <c r="AY9" s="13">
        <f t="shared" si="1"/>
        <v>3.6999999999999998E-2</v>
      </c>
      <c r="AZ9" s="13">
        <f t="shared" si="2"/>
        <v>0.74</v>
      </c>
      <c r="BA9" s="5"/>
    </row>
    <row r="10" spans="2:53" s="2" customFormat="1" ht="16.05" customHeight="1" x14ac:dyDescent="0.3">
      <c r="B10" s="5"/>
      <c r="C10" s="25" t="s">
        <v>114</v>
      </c>
      <c r="D10" s="13">
        <v>454.23599999999999</v>
      </c>
      <c r="E10" s="13">
        <v>375.14299999999997</v>
      </c>
      <c r="F10" s="13">
        <v>467.68099999999998</v>
      </c>
      <c r="G10" s="13">
        <v>399.43299999999999</v>
      </c>
      <c r="H10" s="13">
        <v>485.37599999999998</v>
      </c>
      <c r="I10" s="13">
        <v>346.55200000000002</v>
      </c>
      <c r="J10" s="13">
        <v>396.56200000000001</v>
      </c>
      <c r="K10" s="13">
        <v>315.46499999999997</v>
      </c>
      <c r="L10" s="13">
        <v>338.91199999999998</v>
      </c>
      <c r="M10" s="13">
        <v>319.048</v>
      </c>
      <c r="N10" s="13">
        <v>371.93299999999999</v>
      </c>
      <c r="O10" s="13">
        <v>288.45299999999997</v>
      </c>
      <c r="P10" s="13">
        <v>309.36700000000002</v>
      </c>
      <c r="Q10" s="13">
        <v>281.88200000000001</v>
      </c>
      <c r="R10" s="13">
        <v>482.27300000000002</v>
      </c>
      <c r="S10" s="13">
        <v>522.94000000000005</v>
      </c>
      <c r="T10" s="13">
        <v>589.476</v>
      </c>
      <c r="U10" s="13">
        <v>541.50900000000001</v>
      </c>
      <c r="V10" s="13">
        <v>555.91800000000001</v>
      </c>
      <c r="W10" s="13">
        <v>530.26800000000003</v>
      </c>
      <c r="X10" s="13">
        <v>514.97199999999998</v>
      </c>
      <c r="Y10" s="13">
        <v>495.553</v>
      </c>
      <c r="Z10" s="13">
        <v>578.54114722999998</v>
      </c>
      <c r="AA10" s="13">
        <v>505.51799999999997</v>
      </c>
      <c r="AB10" s="13">
        <v>288.52199999999999</v>
      </c>
      <c r="AC10" s="13">
        <v>379.18200000000002</v>
      </c>
      <c r="AD10" s="13">
        <v>479.786</v>
      </c>
      <c r="AE10" s="13">
        <v>513.57399999999996</v>
      </c>
      <c r="AF10" s="13">
        <v>624.30899999999997</v>
      </c>
      <c r="AG10" s="13">
        <v>792.58</v>
      </c>
      <c r="AH10" s="13">
        <v>745.06899999999996</v>
      </c>
      <c r="AI10" s="13">
        <v>577.81399999999996</v>
      </c>
      <c r="AJ10" s="13">
        <v>656.49400000000003</v>
      </c>
      <c r="AK10" s="13">
        <v>898.34500000000003</v>
      </c>
      <c r="AL10" s="13">
        <v>1088.155</v>
      </c>
      <c r="AM10" s="13">
        <v>1234.01</v>
      </c>
      <c r="AN10" s="13">
        <v>1135.79</v>
      </c>
      <c r="AO10" s="13">
        <v>1232.087</v>
      </c>
      <c r="AP10" s="53"/>
      <c r="AQ10" s="13">
        <f t="shared" si="3"/>
        <v>399.43299999999999</v>
      </c>
      <c r="AR10" s="13">
        <f t="shared" si="4"/>
        <v>315.46499999999997</v>
      </c>
      <c r="AS10" s="13">
        <f t="shared" si="5"/>
        <v>288.45299999999997</v>
      </c>
      <c r="AT10" s="13">
        <f t="shared" si="6"/>
        <v>522.94000000000005</v>
      </c>
      <c r="AU10" s="13">
        <f t="shared" si="0"/>
        <v>530.26800000000003</v>
      </c>
      <c r="AV10" s="13">
        <f t="shared" si="7"/>
        <v>505.51799999999997</v>
      </c>
      <c r="AW10" s="13">
        <f t="shared" si="8"/>
        <v>513.57399999999996</v>
      </c>
      <c r="AX10" s="13">
        <f t="shared" si="9"/>
        <v>577.81399999999996</v>
      </c>
      <c r="AY10" s="13">
        <f t="shared" si="1"/>
        <v>1234.01</v>
      </c>
      <c r="AZ10" s="13">
        <f t="shared" si="2"/>
        <v>1232.087</v>
      </c>
      <c r="BA10" s="5"/>
    </row>
    <row r="11" spans="2:53" s="2" customFormat="1" ht="16.05" customHeight="1" x14ac:dyDescent="0.3">
      <c r="B11" s="5"/>
      <c r="C11" s="25" t="s">
        <v>178</v>
      </c>
      <c r="D11" s="20" t="s">
        <v>210</v>
      </c>
      <c r="E11" s="20" t="s">
        <v>210</v>
      </c>
      <c r="F11" s="20" t="s">
        <v>210</v>
      </c>
      <c r="G11" s="20" t="s">
        <v>210</v>
      </c>
      <c r="H11" s="20" t="s">
        <v>210</v>
      </c>
      <c r="I11" s="20" t="s">
        <v>210</v>
      </c>
      <c r="J11" s="20" t="s">
        <v>210</v>
      </c>
      <c r="K11" s="20" t="s">
        <v>210</v>
      </c>
      <c r="L11" s="20" t="s">
        <v>210</v>
      </c>
      <c r="M11" s="20" t="s">
        <v>210</v>
      </c>
      <c r="N11" s="20" t="s">
        <v>210</v>
      </c>
      <c r="O11" s="20">
        <v>79.293000000000006</v>
      </c>
      <c r="P11" s="20">
        <v>75.322999999999993</v>
      </c>
      <c r="Q11" s="20">
        <v>71.932000000000002</v>
      </c>
      <c r="R11" s="20">
        <v>81.176000000000002</v>
      </c>
      <c r="S11" s="20">
        <v>66.346000000000004</v>
      </c>
      <c r="T11" s="20">
        <v>81.456000000000003</v>
      </c>
      <c r="U11" s="20">
        <v>110.92100000000001</v>
      </c>
      <c r="V11" s="20">
        <v>104.941</v>
      </c>
      <c r="W11" s="20">
        <v>100.97</v>
      </c>
      <c r="X11" s="20">
        <v>108.22199999999999</v>
      </c>
      <c r="Y11" s="20">
        <v>98.807000000000002</v>
      </c>
      <c r="Z11" s="20">
        <v>111.578</v>
      </c>
      <c r="AA11" s="20">
        <v>144.953</v>
      </c>
      <c r="AB11" s="20">
        <v>173.01499999999999</v>
      </c>
      <c r="AC11" s="20">
        <v>216.54900000000001</v>
      </c>
      <c r="AD11" s="20">
        <v>160.05600000000001</v>
      </c>
      <c r="AE11" s="20">
        <v>213.505</v>
      </c>
      <c r="AF11" s="20">
        <v>182.87899999999999</v>
      </c>
      <c r="AG11" s="20">
        <v>187.39</v>
      </c>
      <c r="AH11" s="20">
        <v>200.727</v>
      </c>
      <c r="AI11" s="20">
        <v>223.13499999999999</v>
      </c>
      <c r="AJ11" s="20">
        <v>206.71</v>
      </c>
      <c r="AK11" s="20">
        <v>230.75399999999999</v>
      </c>
      <c r="AL11" s="20">
        <v>183.28399999999999</v>
      </c>
      <c r="AM11" s="20">
        <v>216.39099999999999</v>
      </c>
      <c r="AN11" s="20">
        <v>175.43600000000001</v>
      </c>
      <c r="AO11" s="20">
        <v>217.01300000000001</v>
      </c>
      <c r="AP11" s="53"/>
      <c r="AQ11" s="20" t="str">
        <f t="shared" ref="AQ11" si="10">G11</f>
        <v>-</v>
      </c>
      <c r="AR11" s="20" t="str">
        <f t="shared" ref="AR11" si="11">K11</f>
        <v>-</v>
      </c>
      <c r="AS11" s="20">
        <f t="shared" ref="AS11" si="12">O11</f>
        <v>79.293000000000006</v>
      </c>
      <c r="AT11" s="20">
        <f t="shared" ref="AT11" si="13">S11</f>
        <v>66.346000000000004</v>
      </c>
      <c r="AU11" s="20">
        <f t="shared" ref="AU11" si="14">W11</f>
        <v>100.97</v>
      </c>
      <c r="AV11" s="20">
        <f t="shared" ref="AV11" si="15">AA11</f>
        <v>144.953</v>
      </c>
      <c r="AW11" s="20">
        <f t="shared" ref="AW11" si="16">AE11</f>
        <v>213.505</v>
      </c>
      <c r="AX11" s="20">
        <f t="shared" ref="AX11" si="17">AI11</f>
        <v>223.13499999999999</v>
      </c>
      <c r="AY11" s="20">
        <f t="shared" si="1"/>
        <v>216.39099999999999</v>
      </c>
      <c r="AZ11" s="20">
        <f t="shared" si="2"/>
        <v>217.01300000000001</v>
      </c>
      <c r="BA11" s="5"/>
    </row>
    <row r="12" spans="2:53" s="2" customFormat="1" ht="16.05" customHeight="1" x14ac:dyDescent="0.3">
      <c r="B12" s="5"/>
      <c r="C12" s="25" t="s">
        <v>115</v>
      </c>
      <c r="D12" s="13">
        <v>1212.1099999999999</v>
      </c>
      <c r="E12" s="13">
        <v>1130.8599999999999</v>
      </c>
      <c r="F12" s="13">
        <v>1246.5619999999999</v>
      </c>
      <c r="G12" s="13">
        <v>1379.885</v>
      </c>
      <c r="H12" s="13">
        <v>1291.498</v>
      </c>
      <c r="I12" s="13">
        <v>1372.7190000000001</v>
      </c>
      <c r="J12" s="13">
        <v>1435.0509999999999</v>
      </c>
      <c r="K12" s="13">
        <v>1506.4480000000001</v>
      </c>
      <c r="L12" s="13">
        <v>1417.2619999999999</v>
      </c>
      <c r="M12" s="13">
        <v>1345.7239999999999</v>
      </c>
      <c r="N12" s="13">
        <v>1284.8779999999999</v>
      </c>
      <c r="O12" s="13">
        <v>1466.3710000000001</v>
      </c>
      <c r="P12" s="13">
        <v>1492.819</v>
      </c>
      <c r="Q12" s="13">
        <v>1545.904</v>
      </c>
      <c r="R12" s="13">
        <v>1576.183</v>
      </c>
      <c r="S12" s="13">
        <v>1702.095</v>
      </c>
      <c r="T12" s="13">
        <v>1799.1020000000001</v>
      </c>
      <c r="U12" s="13">
        <v>1853.4659999999999</v>
      </c>
      <c r="V12" s="13">
        <v>1865.683</v>
      </c>
      <c r="W12" s="13">
        <v>1956.9570000000001</v>
      </c>
      <c r="X12" s="13">
        <v>1960.144</v>
      </c>
      <c r="Y12" s="13">
        <v>2056.5830000000001</v>
      </c>
      <c r="Z12" s="13">
        <v>2789.2170000000001</v>
      </c>
      <c r="AA12" s="13">
        <v>3029.1590000000001</v>
      </c>
      <c r="AB12" s="13">
        <v>3029.6390000000001</v>
      </c>
      <c r="AC12" s="13">
        <v>2934.9769999999999</v>
      </c>
      <c r="AD12" s="13">
        <v>2919.0279999999998</v>
      </c>
      <c r="AE12" s="13">
        <v>3029.712</v>
      </c>
      <c r="AF12" s="13">
        <v>2886.8809999999999</v>
      </c>
      <c r="AG12" s="13">
        <v>2798.2820000000002</v>
      </c>
      <c r="AH12" s="13">
        <v>2973.0590000000002</v>
      </c>
      <c r="AI12" s="13">
        <v>3359.4119999999998</v>
      </c>
      <c r="AJ12" s="13">
        <v>3073.625</v>
      </c>
      <c r="AK12" s="13">
        <v>3218.5309999999999</v>
      </c>
      <c r="AL12" s="13">
        <v>3370.799</v>
      </c>
      <c r="AM12" s="13">
        <v>3697.3409999999999</v>
      </c>
      <c r="AN12" s="13">
        <v>3654.4070000000002</v>
      </c>
      <c r="AO12" s="13">
        <v>3599.931</v>
      </c>
      <c r="AP12" s="53"/>
      <c r="AQ12" s="13">
        <f t="shared" si="3"/>
        <v>1379.885</v>
      </c>
      <c r="AR12" s="13">
        <f t="shared" si="4"/>
        <v>1506.4480000000001</v>
      </c>
      <c r="AS12" s="13">
        <f t="shared" si="5"/>
        <v>1466.3710000000001</v>
      </c>
      <c r="AT12" s="13">
        <f t="shared" si="6"/>
        <v>1702.095</v>
      </c>
      <c r="AU12" s="13">
        <f t="shared" si="0"/>
        <v>1956.9570000000001</v>
      </c>
      <c r="AV12" s="13">
        <f t="shared" si="7"/>
        <v>3029.1590000000001</v>
      </c>
      <c r="AW12" s="13">
        <f t="shared" si="8"/>
        <v>3029.712</v>
      </c>
      <c r="AX12" s="13">
        <f t="shared" si="9"/>
        <v>3359.4119999999998</v>
      </c>
      <c r="AY12" s="13">
        <f t="shared" si="1"/>
        <v>3697.3409999999999</v>
      </c>
      <c r="AZ12" s="13">
        <f t="shared" si="2"/>
        <v>3599.931</v>
      </c>
      <c r="BA12" s="5"/>
    </row>
    <row r="13" spans="2:53" s="2" customFormat="1" ht="16.05" customHeight="1" x14ac:dyDescent="0.3">
      <c r="B13" s="5"/>
      <c r="C13" s="25" t="s">
        <v>116</v>
      </c>
      <c r="D13" s="13">
        <v>54.798000000000002</v>
      </c>
      <c r="E13" s="13">
        <v>49.052</v>
      </c>
      <c r="F13" s="13">
        <v>28.664000000000001</v>
      </c>
      <c r="G13" s="13">
        <v>52.073</v>
      </c>
      <c r="H13" s="13">
        <v>56.661000000000001</v>
      </c>
      <c r="I13" s="13">
        <v>60.82</v>
      </c>
      <c r="J13" s="13">
        <v>94.344999999999999</v>
      </c>
      <c r="K13" s="13">
        <v>70.186999999999998</v>
      </c>
      <c r="L13" s="13">
        <v>68.444000000000003</v>
      </c>
      <c r="M13" s="13">
        <v>100.16</v>
      </c>
      <c r="N13" s="13">
        <v>83.394000000000005</v>
      </c>
      <c r="O13" s="13">
        <v>204.15299999999999</v>
      </c>
      <c r="P13" s="13">
        <v>198.40299999999999</v>
      </c>
      <c r="Q13" s="13">
        <v>213.25200000000001</v>
      </c>
      <c r="R13" s="13">
        <v>203.90600000000001</v>
      </c>
      <c r="S13" s="13">
        <v>198.31800000000001</v>
      </c>
      <c r="T13" s="13">
        <v>189.56100000000001</v>
      </c>
      <c r="U13" s="13">
        <v>187.50399999999999</v>
      </c>
      <c r="V13" s="13">
        <v>196.12299999999999</v>
      </c>
      <c r="W13" s="13">
        <v>232.40700000000001</v>
      </c>
      <c r="X13" s="13">
        <v>230.87100000000001</v>
      </c>
      <c r="Y13" s="13">
        <v>216.09100000000001</v>
      </c>
      <c r="Z13" s="13">
        <v>258.005</v>
      </c>
      <c r="AA13" s="13">
        <v>244.02799999999999</v>
      </c>
      <c r="AB13" s="13">
        <v>264.22500000000002</v>
      </c>
      <c r="AC13" s="13">
        <v>266.63</v>
      </c>
      <c r="AD13" s="13">
        <v>256.22800000000001</v>
      </c>
      <c r="AE13" s="13">
        <v>239.559</v>
      </c>
      <c r="AF13" s="13">
        <v>270.51400000000001</v>
      </c>
      <c r="AG13" s="13">
        <v>232.27600000000001</v>
      </c>
      <c r="AH13" s="13">
        <v>154.87799999999999</v>
      </c>
      <c r="AI13" s="13">
        <v>263.76400000000001</v>
      </c>
      <c r="AJ13" s="13">
        <v>283.93700000000001</v>
      </c>
      <c r="AK13" s="13">
        <v>299.83100000000002</v>
      </c>
      <c r="AL13" s="13">
        <v>306.64</v>
      </c>
      <c r="AM13" s="13">
        <v>296.613</v>
      </c>
      <c r="AN13" s="13">
        <v>320.57</v>
      </c>
      <c r="AO13" s="13">
        <v>407.30399999999997</v>
      </c>
      <c r="AP13" s="53"/>
      <c r="AQ13" s="13">
        <f t="shared" si="3"/>
        <v>52.073</v>
      </c>
      <c r="AR13" s="13">
        <f t="shared" si="4"/>
        <v>70.186999999999998</v>
      </c>
      <c r="AS13" s="13">
        <f t="shared" si="5"/>
        <v>204.15299999999999</v>
      </c>
      <c r="AT13" s="13">
        <f t="shared" si="6"/>
        <v>198.31800000000001</v>
      </c>
      <c r="AU13" s="13">
        <f t="shared" si="0"/>
        <v>232.40700000000001</v>
      </c>
      <c r="AV13" s="13">
        <f t="shared" si="7"/>
        <v>244.02799999999999</v>
      </c>
      <c r="AW13" s="13">
        <f t="shared" si="8"/>
        <v>239.559</v>
      </c>
      <c r="AX13" s="13">
        <f t="shared" si="9"/>
        <v>263.76400000000001</v>
      </c>
      <c r="AY13" s="13">
        <f t="shared" si="1"/>
        <v>296.613</v>
      </c>
      <c r="AZ13" s="13">
        <f t="shared" si="2"/>
        <v>407.30399999999997</v>
      </c>
      <c r="BA13" s="5"/>
    </row>
    <row r="14" spans="2:53" s="2" customFormat="1" ht="16.05" customHeight="1" x14ac:dyDescent="0.3">
      <c r="B14" s="5"/>
      <c r="C14" s="25" t="s">
        <v>117</v>
      </c>
      <c r="D14" s="13">
        <v>80.249000000000024</v>
      </c>
      <c r="E14" s="13">
        <v>98.229000000000269</v>
      </c>
      <c r="F14" s="13">
        <v>99.503000000000156</v>
      </c>
      <c r="G14" s="13">
        <v>114.47699999999986</v>
      </c>
      <c r="H14" s="13">
        <v>125.44299999999976</v>
      </c>
      <c r="I14" s="13">
        <v>192.03099999999995</v>
      </c>
      <c r="J14" s="13">
        <v>207.93100000000004</v>
      </c>
      <c r="K14" s="13">
        <v>172.75499999999988</v>
      </c>
      <c r="L14" s="13">
        <v>124.45800000000031</v>
      </c>
      <c r="M14" s="13">
        <v>119.55700000000002</v>
      </c>
      <c r="N14" s="13">
        <v>123.75299999999993</v>
      </c>
      <c r="O14" s="13">
        <v>35.057000000000244</v>
      </c>
      <c r="P14" s="13">
        <v>65.660000000000309</v>
      </c>
      <c r="Q14" s="13">
        <v>47.471000000000004</v>
      </c>
      <c r="R14" s="13">
        <v>76.478999999999814</v>
      </c>
      <c r="S14" s="13">
        <v>37.724999999999909</v>
      </c>
      <c r="T14" s="13">
        <v>57.561999999999898</v>
      </c>
      <c r="U14" s="13">
        <v>44.971000000000004</v>
      </c>
      <c r="V14" s="13">
        <v>51.82300000000032</v>
      </c>
      <c r="W14" s="13">
        <v>37.776999999999589</v>
      </c>
      <c r="X14" s="13">
        <v>55.369999999999891</v>
      </c>
      <c r="Y14" s="13">
        <v>48.833000000000084</v>
      </c>
      <c r="Z14" s="13">
        <v>68.203000000000429</v>
      </c>
      <c r="AA14" s="13">
        <v>36.148000000000138</v>
      </c>
      <c r="AB14" s="13">
        <v>73.884999999999764</v>
      </c>
      <c r="AC14" s="13">
        <v>63.354999999999563</v>
      </c>
      <c r="AD14" s="13">
        <v>68.417000000000371</v>
      </c>
      <c r="AE14" s="13">
        <v>53.898999999999432</v>
      </c>
      <c r="AF14" s="13">
        <v>75.354999999999563</v>
      </c>
      <c r="AG14" s="13">
        <v>72.731999999999971</v>
      </c>
      <c r="AH14" s="13">
        <v>58.495999999999185</v>
      </c>
      <c r="AI14" s="13">
        <v>41.153000000000247</v>
      </c>
      <c r="AJ14" s="13">
        <v>70.317000000000007</v>
      </c>
      <c r="AK14" s="13">
        <v>68.638000000000005</v>
      </c>
      <c r="AL14" s="13">
        <v>79.712000000000003</v>
      </c>
      <c r="AM14" s="13">
        <v>58.567</v>
      </c>
      <c r="AN14" s="13">
        <v>85.807000000000002</v>
      </c>
      <c r="AO14" s="13">
        <v>82.561000000000007</v>
      </c>
      <c r="AP14" s="53"/>
      <c r="AQ14" s="13">
        <f t="shared" si="3"/>
        <v>114.47699999999986</v>
      </c>
      <c r="AR14" s="13">
        <f t="shared" si="4"/>
        <v>172.75499999999988</v>
      </c>
      <c r="AS14" s="13">
        <f t="shared" si="5"/>
        <v>35.057000000000244</v>
      </c>
      <c r="AT14" s="13">
        <f t="shared" si="6"/>
        <v>37.724999999999909</v>
      </c>
      <c r="AU14" s="13">
        <f t="shared" si="0"/>
        <v>37.776999999999589</v>
      </c>
      <c r="AV14" s="13">
        <f t="shared" si="7"/>
        <v>36.148000000000138</v>
      </c>
      <c r="AW14" s="13">
        <f t="shared" si="8"/>
        <v>53.898999999999432</v>
      </c>
      <c r="AX14" s="13">
        <f t="shared" si="9"/>
        <v>41.153000000000247</v>
      </c>
      <c r="AY14" s="13">
        <f t="shared" si="1"/>
        <v>58.567</v>
      </c>
      <c r="AZ14" s="13">
        <f t="shared" si="2"/>
        <v>82.561000000000007</v>
      </c>
      <c r="BA14" s="5"/>
    </row>
    <row r="15" spans="2:53" s="5" customFormat="1" ht="16.05" customHeight="1" x14ac:dyDescent="0.3">
      <c r="C15" s="24" t="s">
        <v>118</v>
      </c>
      <c r="D15" s="19">
        <v>768.62400000000002</v>
      </c>
      <c r="E15" s="19">
        <v>786.01099999999997</v>
      </c>
      <c r="F15" s="19">
        <v>841.57100000000003</v>
      </c>
      <c r="G15" s="19">
        <v>887.68299999999999</v>
      </c>
      <c r="H15" s="19">
        <v>1068.433</v>
      </c>
      <c r="I15" s="19">
        <v>1135.3779999999999</v>
      </c>
      <c r="J15" s="19">
        <v>1165.3679999999999</v>
      </c>
      <c r="K15" s="19">
        <v>1192.6980000000001</v>
      </c>
      <c r="L15" s="19">
        <v>2753.9989999999998</v>
      </c>
      <c r="M15" s="19">
        <v>2713.2269999999999</v>
      </c>
      <c r="N15" s="19">
        <v>2706.85</v>
      </c>
      <c r="O15" s="19">
        <v>2609.819</v>
      </c>
      <c r="P15" s="19">
        <v>2610.9859999999999</v>
      </c>
      <c r="Q15" s="19">
        <v>2553.7710000000002</v>
      </c>
      <c r="R15" s="19">
        <v>2594.8429999999998</v>
      </c>
      <c r="S15" s="19">
        <v>2606.3879999999999</v>
      </c>
      <c r="T15" s="19">
        <v>2556.5610000000001</v>
      </c>
      <c r="U15" s="19">
        <v>2565.9189999999999</v>
      </c>
      <c r="V15" s="19">
        <v>2875.9070000000002</v>
      </c>
      <c r="W15" s="19">
        <v>3060.7539999999999</v>
      </c>
      <c r="X15" s="19">
        <v>3119.2240000000002</v>
      </c>
      <c r="Y15" s="19">
        <v>3181.3960000000002</v>
      </c>
      <c r="Z15" s="19">
        <v>3992.9920000000002</v>
      </c>
      <c r="AA15" s="19">
        <v>4469.5141363999992</v>
      </c>
      <c r="AB15" s="19">
        <v>4479.6741364</v>
      </c>
      <c r="AC15" s="19">
        <v>4288.9548525</v>
      </c>
      <c r="AD15" s="19">
        <v>4289.4686921999992</v>
      </c>
      <c r="AE15" s="19">
        <v>4495.0410000000002</v>
      </c>
      <c r="AF15" s="19">
        <v>4495.2759999999998</v>
      </c>
      <c r="AG15" s="19">
        <v>4392.1360000000004</v>
      </c>
      <c r="AH15" s="19">
        <v>4340.5349999999999</v>
      </c>
      <c r="AI15" s="19">
        <v>4369.0309999999999</v>
      </c>
      <c r="AJ15" s="19">
        <v>4261.2560000000003</v>
      </c>
      <c r="AK15" s="19">
        <v>4155.6869999999999</v>
      </c>
      <c r="AL15" s="19">
        <v>4132.7539999999999</v>
      </c>
      <c r="AM15" s="19">
        <v>4232.2110000000002</v>
      </c>
      <c r="AN15" s="19">
        <v>4193.491</v>
      </c>
      <c r="AO15" s="19">
        <f>SUM(AO16:AO22)</f>
        <v>4165.2539999999999</v>
      </c>
      <c r="AP15" s="53"/>
      <c r="AQ15" s="19">
        <f t="shared" si="3"/>
        <v>887.68299999999999</v>
      </c>
      <c r="AR15" s="19">
        <f t="shared" si="4"/>
        <v>1192.6980000000001</v>
      </c>
      <c r="AS15" s="19">
        <f t="shared" si="5"/>
        <v>2609.819</v>
      </c>
      <c r="AT15" s="19">
        <f t="shared" si="6"/>
        <v>2606.3879999999999</v>
      </c>
      <c r="AU15" s="19">
        <f t="shared" si="0"/>
        <v>3060.7539999999999</v>
      </c>
      <c r="AV15" s="19">
        <f t="shared" si="7"/>
        <v>4469.5141363999992</v>
      </c>
      <c r="AW15" s="19">
        <f t="shared" si="8"/>
        <v>4495.0410000000002</v>
      </c>
      <c r="AX15" s="19">
        <f t="shared" si="9"/>
        <v>4369.0309999999999</v>
      </c>
      <c r="AY15" s="19">
        <f t="shared" si="1"/>
        <v>4232.2110000000002</v>
      </c>
      <c r="AZ15" s="19">
        <f t="shared" si="2"/>
        <v>4165.2539999999999</v>
      </c>
    </row>
    <row r="16" spans="2:53" s="5" customFormat="1" ht="16.05" customHeight="1" x14ac:dyDescent="0.3">
      <c r="C16" s="25" t="s">
        <v>116</v>
      </c>
      <c r="D16" s="13">
        <v>24.844000000000001</v>
      </c>
      <c r="E16" s="13">
        <v>25.292000000000002</v>
      </c>
      <c r="F16" s="13">
        <v>25.661000000000001</v>
      </c>
      <c r="G16" s="13">
        <v>26.071000000000002</v>
      </c>
      <c r="H16" s="13">
        <v>28.832999999999998</v>
      </c>
      <c r="I16" s="13">
        <v>31.440999999999999</v>
      </c>
      <c r="J16" s="13">
        <v>27.65</v>
      </c>
      <c r="K16" s="13">
        <v>188.286</v>
      </c>
      <c r="L16" s="13">
        <v>208.38900000000001</v>
      </c>
      <c r="M16" s="13">
        <v>227.47900000000001</v>
      </c>
      <c r="N16" s="13">
        <v>302.83600000000001</v>
      </c>
      <c r="O16" s="13">
        <v>273.19400000000002</v>
      </c>
      <c r="P16" s="13">
        <v>297.17899999999997</v>
      </c>
      <c r="Q16" s="13">
        <v>318.37799999999999</v>
      </c>
      <c r="R16" s="13">
        <v>350.22699999999998</v>
      </c>
      <c r="S16" s="13">
        <v>370.81</v>
      </c>
      <c r="T16" s="13">
        <v>354.49900000000002</v>
      </c>
      <c r="U16" s="13">
        <v>368.96699999999998</v>
      </c>
      <c r="V16" s="13">
        <v>394.69799999999998</v>
      </c>
      <c r="W16" s="13">
        <v>414.41800000000001</v>
      </c>
      <c r="X16" s="13">
        <v>431.86900000000003</v>
      </c>
      <c r="Y16" s="13">
        <v>450.32499999999999</v>
      </c>
      <c r="Z16" s="13">
        <v>684.61599999999999</v>
      </c>
      <c r="AA16" s="13">
        <v>741.00099999999998</v>
      </c>
      <c r="AB16" s="13">
        <v>764.84799999999996</v>
      </c>
      <c r="AC16" s="13">
        <v>727.18399999999997</v>
      </c>
      <c r="AD16" s="13">
        <v>756.89400000000001</v>
      </c>
      <c r="AE16" s="13">
        <v>748.57299999999998</v>
      </c>
      <c r="AF16" s="13">
        <v>746.29899999999998</v>
      </c>
      <c r="AG16" s="13">
        <v>742.68</v>
      </c>
      <c r="AH16" s="13">
        <v>754.25800000000004</v>
      </c>
      <c r="AI16" s="13">
        <v>715.995</v>
      </c>
      <c r="AJ16" s="13">
        <v>675.59400000000005</v>
      </c>
      <c r="AK16" s="13">
        <v>633.61699999999996</v>
      </c>
      <c r="AL16" s="13">
        <v>629.971</v>
      </c>
      <c r="AM16" s="13">
        <v>615.51400000000001</v>
      </c>
      <c r="AN16" s="13">
        <v>615.93499999999995</v>
      </c>
      <c r="AO16" s="13">
        <v>596.57399999999996</v>
      </c>
      <c r="AP16" s="53"/>
      <c r="AQ16" s="13">
        <f t="shared" si="3"/>
        <v>26.071000000000002</v>
      </c>
      <c r="AR16" s="13">
        <f t="shared" si="4"/>
        <v>188.286</v>
      </c>
      <c r="AS16" s="13">
        <f t="shared" si="5"/>
        <v>273.19400000000002</v>
      </c>
      <c r="AT16" s="13">
        <f t="shared" si="6"/>
        <v>370.81</v>
      </c>
      <c r="AU16" s="13">
        <f t="shared" si="0"/>
        <v>414.41800000000001</v>
      </c>
      <c r="AV16" s="13">
        <f t="shared" si="7"/>
        <v>741.00099999999998</v>
      </c>
      <c r="AW16" s="13">
        <f t="shared" si="8"/>
        <v>748.57299999999998</v>
      </c>
      <c r="AX16" s="13">
        <f t="shared" si="9"/>
        <v>715.995</v>
      </c>
      <c r="AY16" s="13">
        <f t="shared" si="1"/>
        <v>615.51400000000001</v>
      </c>
      <c r="AZ16" s="13">
        <f t="shared" si="2"/>
        <v>596.57399999999996</v>
      </c>
    </row>
    <row r="17" spans="2:53" s="5" customFormat="1" ht="16.05" customHeight="1" x14ac:dyDescent="0.3">
      <c r="C17" s="25" t="s">
        <v>179</v>
      </c>
      <c r="D17" s="13">
        <v>82.141000000000005</v>
      </c>
      <c r="E17" s="13">
        <v>79.355000000000004</v>
      </c>
      <c r="F17" s="13">
        <v>83.259</v>
      </c>
      <c r="G17" s="13">
        <v>97.436000000000007</v>
      </c>
      <c r="H17" s="13">
        <v>245.02</v>
      </c>
      <c r="I17" s="13">
        <v>250.72</v>
      </c>
      <c r="J17" s="13">
        <v>260.98599999999999</v>
      </c>
      <c r="K17" s="13">
        <v>142.083</v>
      </c>
      <c r="L17" s="13">
        <v>158.95400000000001</v>
      </c>
      <c r="M17" s="13">
        <v>170.94499999999999</v>
      </c>
      <c r="N17" s="13">
        <v>171.88300000000001</v>
      </c>
      <c r="O17" s="13">
        <v>165.16200000000001</v>
      </c>
      <c r="P17" s="13">
        <v>180.32499999999999</v>
      </c>
      <c r="Q17" s="13">
        <v>182.00200000000001</v>
      </c>
      <c r="R17" s="13">
        <v>193.13399999999999</v>
      </c>
      <c r="S17" s="13">
        <v>192.55500000000001</v>
      </c>
      <c r="T17" s="13">
        <v>189.036</v>
      </c>
      <c r="U17" s="13">
        <v>193.614</v>
      </c>
      <c r="V17" s="13">
        <v>196.69</v>
      </c>
      <c r="W17" s="13">
        <v>204.018</v>
      </c>
      <c r="X17" s="13">
        <v>223.982</v>
      </c>
      <c r="Y17" s="13">
        <v>230.77500000000001</v>
      </c>
      <c r="Z17" s="13">
        <v>199.50299999999999</v>
      </c>
      <c r="AA17" s="13">
        <v>237.845</v>
      </c>
      <c r="AB17" s="13">
        <v>312.59699999999998</v>
      </c>
      <c r="AC17" s="13">
        <v>335.25900000000001</v>
      </c>
      <c r="AD17" s="13">
        <v>369.56799999999998</v>
      </c>
      <c r="AE17" s="13">
        <v>522.31799999999998</v>
      </c>
      <c r="AF17" s="13">
        <v>556.84699999999998</v>
      </c>
      <c r="AG17" s="13">
        <v>564.35</v>
      </c>
      <c r="AH17" s="13">
        <v>565.02099999999996</v>
      </c>
      <c r="AI17" s="13">
        <v>623.07500000000005</v>
      </c>
      <c r="AJ17" s="13">
        <v>643.41200000000003</v>
      </c>
      <c r="AK17" s="13">
        <v>648.90599999999995</v>
      </c>
      <c r="AL17" s="13">
        <v>649.697</v>
      </c>
      <c r="AM17" s="13">
        <v>709.12199999999996</v>
      </c>
      <c r="AN17" s="13">
        <v>732.05700000000002</v>
      </c>
      <c r="AO17" s="13">
        <v>718.774</v>
      </c>
      <c r="AP17" s="53"/>
      <c r="AQ17" s="13">
        <f t="shared" si="3"/>
        <v>97.436000000000007</v>
      </c>
      <c r="AR17" s="13">
        <f t="shared" si="4"/>
        <v>142.083</v>
      </c>
      <c r="AS17" s="13">
        <f t="shared" si="5"/>
        <v>165.16200000000001</v>
      </c>
      <c r="AT17" s="13">
        <f t="shared" si="6"/>
        <v>192.55500000000001</v>
      </c>
      <c r="AU17" s="13">
        <f t="shared" si="0"/>
        <v>204.018</v>
      </c>
      <c r="AV17" s="13">
        <f t="shared" si="7"/>
        <v>237.845</v>
      </c>
      <c r="AW17" s="13">
        <f t="shared" si="8"/>
        <v>522.31799999999998</v>
      </c>
      <c r="AX17" s="13">
        <f t="shared" si="9"/>
        <v>623.07500000000005</v>
      </c>
      <c r="AY17" s="13">
        <f t="shared" si="1"/>
        <v>709.12199999999996</v>
      </c>
      <c r="AZ17" s="13">
        <f t="shared" si="2"/>
        <v>718.774</v>
      </c>
    </row>
    <row r="18" spans="2:53" s="2" customFormat="1" ht="16.05" customHeight="1" x14ac:dyDescent="0.3">
      <c r="B18" s="5"/>
      <c r="C18" s="25" t="s">
        <v>180</v>
      </c>
      <c r="D18" s="13">
        <v>8.9270000000000209</v>
      </c>
      <c r="E18" s="13">
        <v>8.1839999999999691</v>
      </c>
      <c r="F18" s="13">
        <v>10.502000000000066</v>
      </c>
      <c r="G18" s="13">
        <v>28.656999999999925</v>
      </c>
      <c r="H18" s="13">
        <v>31.797000000000025</v>
      </c>
      <c r="I18" s="13">
        <v>68.733999999999924</v>
      </c>
      <c r="J18" s="13">
        <v>73.074999999999818</v>
      </c>
      <c r="K18" s="13">
        <v>37.153000000000247</v>
      </c>
      <c r="L18" s="13">
        <v>24.404999999999745</v>
      </c>
      <c r="M18" s="13">
        <v>26.753999999999905</v>
      </c>
      <c r="N18" s="13">
        <v>29.128999999999905</v>
      </c>
      <c r="O18" s="13">
        <v>33.190000000000055</v>
      </c>
      <c r="P18" s="13">
        <v>64.776000000000295</v>
      </c>
      <c r="Q18" s="13">
        <v>36.333000000000084</v>
      </c>
      <c r="R18" s="13">
        <v>38.987999999999829</v>
      </c>
      <c r="S18" s="13">
        <v>48.162000000000262</v>
      </c>
      <c r="T18" s="13">
        <v>49.491999999999734</v>
      </c>
      <c r="U18" s="13">
        <v>50.672999999999774</v>
      </c>
      <c r="V18" s="13">
        <v>53.833000000000084</v>
      </c>
      <c r="W18" s="13">
        <v>30.255999999999858</v>
      </c>
      <c r="X18" s="13">
        <v>30.824000000000069</v>
      </c>
      <c r="Y18" s="13">
        <v>31.565999999999804</v>
      </c>
      <c r="Z18" s="13">
        <v>35.384000000000015</v>
      </c>
      <c r="AA18" s="13">
        <v>94.88799999999901</v>
      </c>
      <c r="AB18" s="13">
        <v>97.338999999999942</v>
      </c>
      <c r="AC18" s="13">
        <v>95.354000000000269</v>
      </c>
      <c r="AD18" s="13">
        <v>89.993999999999687</v>
      </c>
      <c r="AE18" s="13">
        <v>88.031999999999243</v>
      </c>
      <c r="AF18" s="13">
        <v>85.424999999999272</v>
      </c>
      <c r="AG18" s="13">
        <v>66.07300000000032</v>
      </c>
      <c r="AH18" s="13">
        <v>67.134999999999309</v>
      </c>
      <c r="AI18" s="13">
        <v>68.83</v>
      </c>
      <c r="AJ18" s="13">
        <v>68.168000000000006</v>
      </c>
      <c r="AK18" s="13">
        <v>48.51</v>
      </c>
      <c r="AL18" s="13">
        <v>43.003999999999998</v>
      </c>
      <c r="AM18" s="13">
        <v>48.116</v>
      </c>
      <c r="AN18" s="13">
        <v>30.425999999999998</v>
      </c>
      <c r="AO18" s="13">
        <v>31.152999999999999</v>
      </c>
      <c r="AP18" s="53"/>
      <c r="AQ18" s="13">
        <f t="shared" si="3"/>
        <v>28.656999999999925</v>
      </c>
      <c r="AR18" s="13">
        <f t="shared" si="4"/>
        <v>37.153000000000247</v>
      </c>
      <c r="AS18" s="13">
        <f t="shared" si="5"/>
        <v>33.190000000000055</v>
      </c>
      <c r="AT18" s="13">
        <f t="shared" si="6"/>
        <v>48.162000000000262</v>
      </c>
      <c r="AU18" s="13">
        <f t="shared" si="0"/>
        <v>30.255999999999858</v>
      </c>
      <c r="AV18" s="13">
        <f t="shared" si="7"/>
        <v>94.88799999999901</v>
      </c>
      <c r="AW18" s="13">
        <f t="shared" si="8"/>
        <v>88.031999999999243</v>
      </c>
      <c r="AX18" s="13">
        <f t="shared" si="9"/>
        <v>68.83</v>
      </c>
      <c r="AY18" s="13">
        <f t="shared" si="1"/>
        <v>48.116</v>
      </c>
      <c r="AZ18" s="13">
        <f t="shared" si="2"/>
        <v>31.152999999999999</v>
      </c>
      <c r="BA18" s="5"/>
    </row>
    <row r="19" spans="2:53" s="2" customFormat="1" ht="16.05" customHeight="1" x14ac:dyDescent="0.3">
      <c r="B19" s="5"/>
      <c r="C19" s="25" t="s">
        <v>119</v>
      </c>
      <c r="D19" s="13">
        <v>99.822000000000003</v>
      </c>
      <c r="E19" s="13">
        <v>100.64700000000001</v>
      </c>
      <c r="F19" s="13">
        <v>101.446</v>
      </c>
      <c r="G19" s="13">
        <v>70.331000000000003</v>
      </c>
      <c r="H19" s="13">
        <v>69.745000000000005</v>
      </c>
      <c r="I19" s="13">
        <v>69.875</v>
      </c>
      <c r="J19" s="13">
        <v>70.269000000000005</v>
      </c>
      <c r="K19" s="13">
        <v>70.644999999999996</v>
      </c>
      <c r="L19" s="13">
        <v>71.033000000000001</v>
      </c>
      <c r="M19" s="13">
        <v>70.974000000000004</v>
      </c>
      <c r="N19" s="13">
        <v>70.878</v>
      </c>
      <c r="O19" s="13">
        <v>70.290000000000006</v>
      </c>
      <c r="P19" s="13">
        <v>69.736999999999995</v>
      </c>
      <c r="Q19" s="13">
        <v>69.918999999999997</v>
      </c>
      <c r="R19" s="13">
        <v>70.418000000000006</v>
      </c>
      <c r="S19" s="13">
        <v>70.796999999999997</v>
      </c>
      <c r="T19" s="13">
        <v>71.168000000000006</v>
      </c>
      <c r="U19" s="13">
        <v>71.313999999999993</v>
      </c>
      <c r="V19" s="13">
        <v>72.116</v>
      </c>
      <c r="W19" s="13">
        <v>72.596000000000004</v>
      </c>
      <c r="X19" s="13">
        <v>72.2</v>
      </c>
      <c r="Y19" s="13">
        <v>73.643000000000001</v>
      </c>
      <c r="Z19" s="13">
        <v>74.763999999999996</v>
      </c>
      <c r="AA19" s="13">
        <v>76.284136399999966</v>
      </c>
      <c r="AB19" s="13">
        <v>75.13113639999996</v>
      </c>
      <c r="AC19" s="13">
        <v>76.933852500000043</v>
      </c>
      <c r="AD19" s="13">
        <v>78.502692200000055</v>
      </c>
      <c r="AE19" s="13">
        <v>79.995000000000005</v>
      </c>
      <c r="AF19" s="13">
        <v>78.951999999999998</v>
      </c>
      <c r="AG19" s="13">
        <v>80.445999999999998</v>
      </c>
      <c r="AH19" s="13">
        <v>78.2</v>
      </c>
      <c r="AI19" s="13">
        <v>80.114999999999995</v>
      </c>
      <c r="AJ19" s="13">
        <v>79.691999999999993</v>
      </c>
      <c r="AK19" s="13">
        <v>82.075999999999993</v>
      </c>
      <c r="AL19" s="13">
        <v>79.858999999999995</v>
      </c>
      <c r="AM19" s="13">
        <v>80.899000000000001</v>
      </c>
      <c r="AN19" s="13">
        <v>82.754999999999995</v>
      </c>
      <c r="AO19" s="13">
        <v>79.555000000000007</v>
      </c>
      <c r="AP19" s="53"/>
      <c r="AQ19" s="13">
        <f t="shared" si="3"/>
        <v>70.331000000000003</v>
      </c>
      <c r="AR19" s="13">
        <f t="shared" si="4"/>
        <v>70.644999999999996</v>
      </c>
      <c r="AS19" s="13">
        <f t="shared" si="5"/>
        <v>70.290000000000006</v>
      </c>
      <c r="AT19" s="13">
        <f t="shared" si="6"/>
        <v>70.796999999999997</v>
      </c>
      <c r="AU19" s="13">
        <f t="shared" si="0"/>
        <v>72.596000000000004</v>
      </c>
      <c r="AV19" s="13">
        <f t="shared" si="7"/>
        <v>76.284136399999966</v>
      </c>
      <c r="AW19" s="13">
        <f t="shared" si="8"/>
        <v>79.995000000000005</v>
      </c>
      <c r="AX19" s="13">
        <f t="shared" si="9"/>
        <v>80.114999999999995</v>
      </c>
      <c r="AY19" s="13">
        <f t="shared" si="1"/>
        <v>80.899000000000001</v>
      </c>
      <c r="AZ19" s="13">
        <f t="shared" si="2"/>
        <v>79.555000000000007</v>
      </c>
      <c r="BA19" s="5"/>
    </row>
    <row r="20" spans="2:53" s="2" customFormat="1" ht="16.05" customHeight="1" x14ac:dyDescent="0.3">
      <c r="B20" s="5"/>
      <c r="C20" s="25" t="s">
        <v>120</v>
      </c>
      <c r="D20" s="13">
        <v>522.89499999999998</v>
      </c>
      <c r="E20" s="13">
        <v>543.00099999999998</v>
      </c>
      <c r="F20" s="13">
        <v>591.08100000000002</v>
      </c>
      <c r="G20" s="13">
        <v>635.54600000000005</v>
      </c>
      <c r="H20" s="13">
        <v>659.40099999999995</v>
      </c>
      <c r="I20" s="13">
        <v>679.33699999999999</v>
      </c>
      <c r="J20" s="13">
        <v>695.07100000000003</v>
      </c>
      <c r="K20" s="13">
        <v>717.53599999999994</v>
      </c>
      <c r="L20" s="13">
        <v>649.19500000000005</v>
      </c>
      <c r="M20" s="13">
        <v>630.851</v>
      </c>
      <c r="N20" s="13">
        <v>611.38400000000001</v>
      </c>
      <c r="O20" s="13">
        <v>582.154</v>
      </c>
      <c r="P20" s="13">
        <v>567.36500000000001</v>
      </c>
      <c r="Q20" s="13">
        <v>550.327</v>
      </c>
      <c r="R20" s="13">
        <v>539.05799999999999</v>
      </c>
      <c r="S20" s="13">
        <v>541.28899999999999</v>
      </c>
      <c r="T20" s="13">
        <v>540.32299999999998</v>
      </c>
      <c r="U20" s="13">
        <v>560.07000000000005</v>
      </c>
      <c r="V20" s="13">
        <v>602.44899999999996</v>
      </c>
      <c r="W20" s="13">
        <v>665.61099999999999</v>
      </c>
      <c r="X20" s="13">
        <v>691.59299999999996</v>
      </c>
      <c r="Y20" s="13">
        <v>732.91600000000005</v>
      </c>
      <c r="Z20" s="13">
        <v>959.923</v>
      </c>
      <c r="AA20" s="13">
        <v>1044.838</v>
      </c>
      <c r="AB20" s="13">
        <v>1032.67</v>
      </c>
      <c r="AC20" s="13">
        <v>1003.592</v>
      </c>
      <c r="AD20" s="13">
        <v>955.7</v>
      </c>
      <c r="AE20" s="13">
        <v>949.59699999999998</v>
      </c>
      <c r="AF20" s="13">
        <v>920.84799999999996</v>
      </c>
      <c r="AG20" s="13">
        <v>910.19799999999998</v>
      </c>
      <c r="AH20" s="13">
        <v>886.5</v>
      </c>
      <c r="AI20" s="13">
        <v>872.05</v>
      </c>
      <c r="AJ20" s="13">
        <v>856.149</v>
      </c>
      <c r="AK20" s="13">
        <v>847.21900000000005</v>
      </c>
      <c r="AL20" s="13">
        <v>871.70899999999995</v>
      </c>
      <c r="AM20" s="13">
        <v>920.28300000000002</v>
      </c>
      <c r="AN20" s="13">
        <v>912.01099999999997</v>
      </c>
      <c r="AO20" s="13">
        <v>927.93499999999995</v>
      </c>
      <c r="AP20" s="53"/>
      <c r="AQ20" s="13">
        <f t="shared" si="3"/>
        <v>635.54600000000005</v>
      </c>
      <c r="AR20" s="13">
        <f t="shared" si="4"/>
        <v>717.53599999999994</v>
      </c>
      <c r="AS20" s="13">
        <f t="shared" si="5"/>
        <v>582.154</v>
      </c>
      <c r="AT20" s="13">
        <f t="shared" si="6"/>
        <v>541.28899999999999</v>
      </c>
      <c r="AU20" s="13">
        <f t="shared" si="0"/>
        <v>665.61099999999999</v>
      </c>
      <c r="AV20" s="13">
        <f t="shared" si="7"/>
        <v>1044.838</v>
      </c>
      <c r="AW20" s="13">
        <f t="shared" si="8"/>
        <v>949.59699999999998</v>
      </c>
      <c r="AX20" s="13">
        <f t="shared" si="9"/>
        <v>872.05</v>
      </c>
      <c r="AY20" s="13">
        <f t="shared" si="1"/>
        <v>920.28300000000002</v>
      </c>
      <c r="AZ20" s="13">
        <f t="shared" si="2"/>
        <v>927.93499999999995</v>
      </c>
      <c r="BA20" s="5"/>
    </row>
    <row r="21" spans="2:53" s="2" customFormat="1" ht="16.05" customHeight="1" x14ac:dyDescent="0.3">
      <c r="B21" s="5"/>
      <c r="C21" s="25" t="s">
        <v>121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1605.152</v>
      </c>
      <c r="M21" s="13">
        <v>1550.095</v>
      </c>
      <c r="N21" s="13">
        <v>1485.7239999999999</v>
      </c>
      <c r="O21" s="13">
        <v>1450.682</v>
      </c>
      <c r="P21" s="13">
        <v>1398.518</v>
      </c>
      <c r="Q21" s="13">
        <v>1365.7529999999999</v>
      </c>
      <c r="R21" s="13">
        <v>1371.2260000000001</v>
      </c>
      <c r="S21" s="13">
        <v>1344.91</v>
      </c>
      <c r="T21" s="13">
        <v>1313.797</v>
      </c>
      <c r="U21" s="13">
        <v>1279.6759999999999</v>
      </c>
      <c r="V21" s="13">
        <v>1508.4780000000001</v>
      </c>
      <c r="W21" s="13">
        <v>1615.645</v>
      </c>
      <c r="X21" s="13">
        <v>1608.144</v>
      </c>
      <c r="Y21" s="13">
        <v>1594.0530000000001</v>
      </c>
      <c r="Z21" s="13">
        <v>1919.4079999999999</v>
      </c>
      <c r="AA21" s="13">
        <v>2054.4540000000002</v>
      </c>
      <c r="AB21" s="13">
        <v>1981.26</v>
      </c>
      <c r="AC21" s="13">
        <v>1846.2760000000001</v>
      </c>
      <c r="AD21" s="13">
        <v>1837.999</v>
      </c>
      <c r="AE21" s="13">
        <v>1912.038</v>
      </c>
      <c r="AF21" s="13">
        <v>1920.193</v>
      </c>
      <c r="AG21" s="13">
        <v>1849.521</v>
      </c>
      <c r="AH21" s="13">
        <v>1815.4480000000001</v>
      </c>
      <c r="AI21" s="13">
        <v>1837.3579999999999</v>
      </c>
      <c r="AJ21" s="13">
        <v>1772.0429999999999</v>
      </c>
      <c r="AK21" s="13">
        <v>1729.508</v>
      </c>
      <c r="AL21" s="13">
        <v>1691.0119999999999</v>
      </c>
      <c r="AM21" s="13">
        <v>1673.78</v>
      </c>
      <c r="AN21" s="13">
        <v>1630.624</v>
      </c>
      <c r="AO21" s="13">
        <v>1615.049</v>
      </c>
      <c r="AP21" s="53"/>
      <c r="AQ21" s="13">
        <f t="shared" si="3"/>
        <v>0</v>
      </c>
      <c r="AR21" s="13">
        <f t="shared" si="4"/>
        <v>0</v>
      </c>
      <c r="AS21" s="13">
        <f t="shared" si="5"/>
        <v>1450.682</v>
      </c>
      <c r="AT21" s="13">
        <f t="shared" si="6"/>
        <v>1344.91</v>
      </c>
      <c r="AU21" s="13">
        <f t="shared" si="0"/>
        <v>1615.645</v>
      </c>
      <c r="AV21" s="13">
        <f t="shared" si="7"/>
        <v>2054.4540000000002</v>
      </c>
      <c r="AW21" s="13">
        <f t="shared" si="8"/>
        <v>1912.038</v>
      </c>
      <c r="AX21" s="13">
        <f t="shared" si="9"/>
        <v>1837.3579999999999</v>
      </c>
      <c r="AY21" s="13">
        <f t="shared" si="1"/>
        <v>1673.78</v>
      </c>
      <c r="AZ21" s="13">
        <f t="shared" si="2"/>
        <v>1615.049</v>
      </c>
      <c r="BA21" s="5"/>
    </row>
    <row r="22" spans="2:53" s="2" customFormat="1" ht="16.05" customHeight="1" x14ac:dyDescent="0.3">
      <c r="B22" s="5"/>
      <c r="C22" s="25" t="s">
        <v>122</v>
      </c>
      <c r="D22" s="13">
        <v>29.995000000000001</v>
      </c>
      <c r="E22" s="13">
        <v>29.532</v>
      </c>
      <c r="F22" s="13">
        <v>29.622</v>
      </c>
      <c r="G22" s="13">
        <v>29.641999999999999</v>
      </c>
      <c r="H22" s="13">
        <v>33.637</v>
      </c>
      <c r="I22" s="13">
        <v>35.271000000000001</v>
      </c>
      <c r="J22" s="13">
        <v>38.317</v>
      </c>
      <c r="K22" s="13">
        <v>36.994999999999997</v>
      </c>
      <c r="L22" s="13">
        <v>36.871000000000002</v>
      </c>
      <c r="M22" s="13">
        <v>36.128999999999998</v>
      </c>
      <c r="N22" s="13">
        <v>35.015999999999998</v>
      </c>
      <c r="O22" s="13">
        <v>35.146999999999998</v>
      </c>
      <c r="P22" s="13">
        <v>33.085999999999999</v>
      </c>
      <c r="Q22" s="13">
        <v>31.059000000000001</v>
      </c>
      <c r="R22" s="13">
        <v>31.792000000000002</v>
      </c>
      <c r="S22" s="13">
        <v>37.865000000000002</v>
      </c>
      <c r="T22" s="13">
        <v>38.246000000000002</v>
      </c>
      <c r="U22" s="13">
        <v>41.604999999999997</v>
      </c>
      <c r="V22" s="13">
        <v>47.643000000000001</v>
      </c>
      <c r="W22" s="13">
        <v>58.21</v>
      </c>
      <c r="X22" s="13">
        <v>60.612000000000002</v>
      </c>
      <c r="Y22" s="13">
        <v>68.117999999999995</v>
      </c>
      <c r="Z22" s="13">
        <v>119.39400000000001</v>
      </c>
      <c r="AA22" s="13">
        <v>220.20400000000001</v>
      </c>
      <c r="AB22" s="13">
        <v>215.82900000000001</v>
      </c>
      <c r="AC22" s="13">
        <v>204.35599999999999</v>
      </c>
      <c r="AD22" s="13">
        <v>200.81100000000001</v>
      </c>
      <c r="AE22" s="13">
        <v>194.488</v>
      </c>
      <c r="AF22" s="13">
        <v>186.71199999999999</v>
      </c>
      <c r="AG22" s="13">
        <v>178.86799999999999</v>
      </c>
      <c r="AH22" s="13">
        <v>173.97300000000001</v>
      </c>
      <c r="AI22" s="13">
        <v>171.608</v>
      </c>
      <c r="AJ22" s="13">
        <v>166.19800000000001</v>
      </c>
      <c r="AK22" s="13">
        <v>165.851</v>
      </c>
      <c r="AL22" s="13">
        <v>167.50200000000001</v>
      </c>
      <c r="AM22" s="13">
        <v>184.49700000000001</v>
      </c>
      <c r="AN22" s="13">
        <v>189.68299999999999</v>
      </c>
      <c r="AO22" s="13">
        <v>196.214</v>
      </c>
      <c r="AP22" s="53"/>
      <c r="AQ22" s="13">
        <f t="shared" si="3"/>
        <v>29.641999999999999</v>
      </c>
      <c r="AR22" s="13">
        <f t="shared" si="4"/>
        <v>36.994999999999997</v>
      </c>
      <c r="AS22" s="13">
        <f t="shared" si="5"/>
        <v>35.146999999999998</v>
      </c>
      <c r="AT22" s="13">
        <f t="shared" si="6"/>
        <v>37.865000000000002</v>
      </c>
      <c r="AU22" s="13">
        <f t="shared" si="0"/>
        <v>58.21</v>
      </c>
      <c r="AV22" s="13">
        <f t="shared" si="7"/>
        <v>220.20400000000001</v>
      </c>
      <c r="AW22" s="13">
        <f t="shared" si="8"/>
        <v>194.488</v>
      </c>
      <c r="AX22" s="13">
        <f t="shared" si="9"/>
        <v>171.608</v>
      </c>
      <c r="AY22" s="13">
        <f t="shared" si="1"/>
        <v>184.49700000000001</v>
      </c>
      <c r="AZ22" s="13">
        <f t="shared" si="2"/>
        <v>196.214</v>
      </c>
      <c r="BA22" s="5"/>
    </row>
    <row r="23" spans="2:53" s="2" customFormat="1" ht="16.05" customHeight="1" x14ac:dyDescent="0.3">
      <c r="B23" s="5"/>
      <c r="C23" s="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59"/>
      <c r="AQ23" s="13"/>
      <c r="AR23" s="35"/>
      <c r="AS23" s="35"/>
      <c r="AT23" s="35"/>
      <c r="AU23" s="35"/>
      <c r="AV23" s="35"/>
      <c r="AW23" s="35"/>
      <c r="AX23" s="35"/>
      <c r="AY23" s="35"/>
      <c r="AZ23" s="35"/>
      <c r="BA23" s="5"/>
    </row>
    <row r="24" spans="2:53" s="5" customFormat="1" ht="16.05" customHeight="1" x14ac:dyDescent="0.3">
      <c r="C24" s="75" t="s">
        <v>123</v>
      </c>
      <c r="D24" s="76">
        <v>2828.7130000000002</v>
      </c>
      <c r="E24" s="76">
        <v>2651.5569999999998</v>
      </c>
      <c r="F24" s="76">
        <v>3043.7269999999999</v>
      </c>
      <c r="G24" s="76">
        <v>2915.57</v>
      </c>
      <c r="H24" s="76">
        <v>3182.4259999999999</v>
      </c>
      <c r="I24" s="76">
        <v>3420.0459999999998</v>
      </c>
      <c r="J24" s="76">
        <v>3401.6179999999999</v>
      </c>
      <c r="K24" s="76">
        <v>3376.8850000000002</v>
      </c>
      <c r="L24" s="76">
        <v>4772.6970000000001</v>
      </c>
      <c r="M24" s="76">
        <v>4650.5640000000003</v>
      </c>
      <c r="N24" s="76">
        <v>4669.527</v>
      </c>
      <c r="O24" s="76">
        <v>4807.6859999999997</v>
      </c>
      <c r="P24" s="76">
        <v>4838.4579999999996</v>
      </c>
      <c r="Q24" s="76">
        <v>4817.43</v>
      </c>
      <c r="R24" s="76">
        <v>5670.7460000000001</v>
      </c>
      <c r="S24" s="76">
        <v>5753.7780000000002</v>
      </c>
      <c r="T24" s="76">
        <v>5751.9480000000003</v>
      </c>
      <c r="U24" s="76">
        <v>5696.3019086300001</v>
      </c>
      <c r="V24" s="76">
        <v>5973.1956848100008</v>
      </c>
      <c r="W24" s="76">
        <v>6573.2544422100009</v>
      </c>
      <c r="X24" s="76">
        <v>6475.2736299999997</v>
      </c>
      <c r="Y24" s="76">
        <v>6442.3596299999999</v>
      </c>
      <c r="Z24" s="76">
        <v>8051.3367772299998</v>
      </c>
      <c r="AA24" s="76">
        <v>8597.4251363999992</v>
      </c>
      <c r="AB24" s="76">
        <v>8439.1331363999998</v>
      </c>
      <c r="AC24" s="76">
        <v>8465.6319999999996</v>
      </c>
      <c r="AD24" s="76">
        <v>8703.1880000000001</v>
      </c>
      <c r="AE24" s="76">
        <v>8988.5979999999981</v>
      </c>
      <c r="AF24" s="76">
        <v>8767.73</v>
      </c>
      <c r="AG24" s="76">
        <v>8583.6039999999994</v>
      </c>
      <c r="AH24" s="76">
        <v>8642.3590000000004</v>
      </c>
      <c r="AI24" s="76">
        <v>8983.6951671000006</v>
      </c>
      <c r="AJ24" s="76">
        <v>8668.6313141999999</v>
      </c>
      <c r="AK24" s="76">
        <v>9115.5640000000003</v>
      </c>
      <c r="AL24" s="76">
        <v>9267.6059999999998</v>
      </c>
      <c r="AM24" s="76">
        <v>9920.9269999999997</v>
      </c>
      <c r="AN24" s="76">
        <v>9806.8290000000015</v>
      </c>
      <c r="AO24" s="76">
        <f>AO25+AO34+AO41</f>
        <v>9815.3269999999993</v>
      </c>
      <c r="AP24" s="53"/>
      <c r="AQ24" s="76">
        <f t="shared" si="3"/>
        <v>2915.57</v>
      </c>
      <c r="AR24" s="76">
        <f t="shared" si="4"/>
        <v>3376.8850000000002</v>
      </c>
      <c r="AS24" s="76">
        <f t="shared" si="5"/>
        <v>4807.6859999999997</v>
      </c>
      <c r="AT24" s="76">
        <f t="shared" si="6"/>
        <v>5753.7780000000002</v>
      </c>
      <c r="AU24" s="76">
        <f>W24</f>
        <v>6573.2544422100009</v>
      </c>
      <c r="AV24" s="76">
        <f t="shared" si="7"/>
        <v>8597.4251363999992</v>
      </c>
      <c r="AW24" s="76">
        <f t="shared" si="8"/>
        <v>8988.5979999999981</v>
      </c>
      <c r="AX24" s="76">
        <f t="shared" ref="AX24:AX45" si="18">AI24</f>
        <v>8983.6951671000006</v>
      </c>
      <c r="AY24" s="76">
        <f t="shared" ref="AY24:AY45" si="19">AM24</f>
        <v>9920.9269999999997</v>
      </c>
      <c r="AZ24" s="76">
        <f t="shared" ref="AZ24:AZ45" si="20">AO24</f>
        <v>9815.3269999999993</v>
      </c>
    </row>
    <row r="25" spans="2:53" s="5" customFormat="1" ht="16.05" customHeight="1" x14ac:dyDescent="0.3">
      <c r="C25" s="24" t="s">
        <v>124</v>
      </c>
      <c r="D25" s="19">
        <v>1471.212</v>
      </c>
      <c r="E25" s="19">
        <v>1287.6369999999999</v>
      </c>
      <c r="F25" s="19">
        <v>1508.335</v>
      </c>
      <c r="G25" s="19">
        <v>1422.338</v>
      </c>
      <c r="H25" s="19">
        <v>1729.6890000000001</v>
      </c>
      <c r="I25" s="19">
        <v>1809.306</v>
      </c>
      <c r="J25" s="19">
        <v>1856.931</v>
      </c>
      <c r="K25" s="19">
        <v>1840.9190000000001</v>
      </c>
      <c r="L25" s="19">
        <v>1570.99</v>
      </c>
      <c r="M25" s="19">
        <v>1404.636</v>
      </c>
      <c r="N25" s="19">
        <v>1503.1969999999999</v>
      </c>
      <c r="O25" s="19">
        <v>1693.634</v>
      </c>
      <c r="P25" s="19">
        <v>1772.828</v>
      </c>
      <c r="Q25" s="19">
        <v>1736.087</v>
      </c>
      <c r="R25" s="19">
        <v>1867.1479999999999</v>
      </c>
      <c r="S25" s="19">
        <v>1889.0989999999999</v>
      </c>
      <c r="T25" s="19">
        <v>1910.454</v>
      </c>
      <c r="U25" s="19">
        <v>1893.4960000000001</v>
      </c>
      <c r="V25" s="19">
        <v>2056.4650000000001</v>
      </c>
      <c r="W25" s="19">
        <v>2191.4319999999998</v>
      </c>
      <c r="X25" s="19">
        <v>2176.6489999999999</v>
      </c>
      <c r="Y25" s="19">
        <v>2098.9749999999999</v>
      </c>
      <c r="Z25" s="19">
        <v>2753.4676472300002</v>
      </c>
      <c r="AA25" s="19">
        <v>2935.8199999999997</v>
      </c>
      <c r="AB25" s="19">
        <v>2798.0455000000002</v>
      </c>
      <c r="AC25" s="19">
        <v>2834.116</v>
      </c>
      <c r="AD25" s="19">
        <v>2988.5329999999999</v>
      </c>
      <c r="AE25" s="19">
        <v>3242.5279999999998</v>
      </c>
      <c r="AF25" s="19">
        <v>3088.5069999999996</v>
      </c>
      <c r="AG25" s="19">
        <v>2792.6620000000003</v>
      </c>
      <c r="AH25" s="19">
        <v>3125.2669999999998</v>
      </c>
      <c r="AI25" s="19">
        <v>3381.4271162700006</v>
      </c>
      <c r="AJ25" s="19">
        <v>3129.9003141999997</v>
      </c>
      <c r="AK25" s="19">
        <v>3145.9560000000001</v>
      </c>
      <c r="AL25" s="19">
        <v>3277.3150000000001</v>
      </c>
      <c r="AM25" s="19">
        <v>3577.8879999999999</v>
      </c>
      <c r="AN25" s="19">
        <v>3239.2460000000001</v>
      </c>
      <c r="AO25" s="19">
        <v>3166.3609999999999</v>
      </c>
      <c r="AP25" s="53"/>
      <c r="AQ25" s="19">
        <f t="shared" si="3"/>
        <v>1422.338</v>
      </c>
      <c r="AR25" s="19">
        <f t="shared" si="4"/>
        <v>1840.9190000000001</v>
      </c>
      <c r="AS25" s="19">
        <f t="shared" si="5"/>
        <v>1693.634</v>
      </c>
      <c r="AT25" s="19">
        <f t="shared" si="6"/>
        <v>1889.0989999999999</v>
      </c>
      <c r="AU25" s="19">
        <f t="shared" ref="AU25:AU45" si="21">W25</f>
        <v>2191.4319999999998</v>
      </c>
      <c r="AV25" s="19">
        <f t="shared" si="7"/>
        <v>2935.8199999999997</v>
      </c>
      <c r="AW25" s="19">
        <f t="shared" si="8"/>
        <v>3242.5279999999998</v>
      </c>
      <c r="AX25" s="19">
        <f t="shared" si="18"/>
        <v>3381.4271162700006</v>
      </c>
      <c r="AY25" s="19">
        <f t="shared" si="19"/>
        <v>3577.8879999999999</v>
      </c>
      <c r="AZ25" s="19">
        <f t="shared" si="20"/>
        <v>3166.3609999999999</v>
      </c>
    </row>
    <row r="26" spans="2:53" s="2" customFormat="1" ht="16.05" customHeight="1" x14ac:dyDescent="0.3">
      <c r="B26" s="5"/>
      <c r="C26" s="25" t="s">
        <v>125</v>
      </c>
      <c r="D26" s="13">
        <v>108.822</v>
      </c>
      <c r="E26" s="13">
        <v>128.16</v>
      </c>
      <c r="F26" s="13">
        <v>141.6</v>
      </c>
      <c r="G26" s="13">
        <v>106.907</v>
      </c>
      <c r="H26" s="13">
        <v>122.065</v>
      </c>
      <c r="I26" s="13">
        <v>134.227</v>
      </c>
      <c r="J26" s="13">
        <v>151.15199999999999</v>
      </c>
      <c r="K26" s="13">
        <v>112.331</v>
      </c>
      <c r="L26" s="13">
        <v>125.56</v>
      </c>
      <c r="M26" s="13">
        <v>136.98099999999999</v>
      </c>
      <c r="N26" s="13">
        <v>154.68799999999999</v>
      </c>
      <c r="O26" s="13">
        <v>108.003</v>
      </c>
      <c r="P26" s="13">
        <v>118.06699999999999</v>
      </c>
      <c r="Q26" s="13">
        <v>113.114</v>
      </c>
      <c r="R26" s="13">
        <v>143.244</v>
      </c>
      <c r="S26" s="13">
        <v>89.233999999999995</v>
      </c>
      <c r="T26" s="13">
        <v>112.26600000000001</v>
      </c>
      <c r="U26" s="13">
        <v>126.099</v>
      </c>
      <c r="V26" s="13">
        <v>149.536</v>
      </c>
      <c r="W26" s="13">
        <v>103.425</v>
      </c>
      <c r="X26" s="13">
        <v>128.643</v>
      </c>
      <c r="Y26" s="13">
        <v>138.011</v>
      </c>
      <c r="Z26" s="13">
        <v>227.071</v>
      </c>
      <c r="AA26" s="13">
        <v>158.46799999999999</v>
      </c>
      <c r="AB26" s="13">
        <v>171.02099999999999</v>
      </c>
      <c r="AC26" s="13">
        <v>207.339</v>
      </c>
      <c r="AD26" s="13">
        <v>226.29499999999999</v>
      </c>
      <c r="AE26" s="13">
        <v>163.58099999999999</v>
      </c>
      <c r="AF26" s="13">
        <v>194.59200000000001</v>
      </c>
      <c r="AG26" s="13">
        <v>224.28899999999999</v>
      </c>
      <c r="AH26" s="13">
        <v>249.078</v>
      </c>
      <c r="AI26" s="13">
        <v>188.21299999999999</v>
      </c>
      <c r="AJ26" s="13">
        <v>225.071</v>
      </c>
      <c r="AK26" s="13">
        <v>248.79900000000001</v>
      </c>
      <c r="AL26" s="13">
        <v>296.98</v>
      </c>
      <c r="AM26" s="13">
        <v>229.30199999999999</v>
      </c>
      <c r="AN26" s="13">
        <v>270.51799999999997</v>
      </c>
      <c r="AO26" s="13">
        <v>283.66300000000001</v>
      </c>
      <c r="AP26" s="53"/>
      <c r="AQ26" s="13">
        <f t="shared" si="3"/>
        <v>106.907</v>
      </c>
      <c r="AR26" s="13">
        <f t="shared" si="4"/>
        <v>112.331</v>
      </c>
      <c r="AS26" s="13">
        <f t="shared" si="5"/>
        <v>108.003</v>
      </c>
      <c r="AT26" s="13">
        <f t="shared" si="6"/>
        <v>89.233999999999995</v>
      </c>
      <c r="AU26" s="13">
        <f t="shared" si="21"/>
        <v>103.425</v>
      </c>
      <c r="AV26" s="13">
        <f t="shared" si="7"/>
        <v>158.46799999999999</v>
      </c>
      <c r="AW26" s="13">
        <f t="shared" si="8"/>
        <v>163.58099999999999</v>
      </c>
      <c r="AX26" s="13">
        <f t="shared" si="18"/>
        <v>188.21299999999999</v>
      </c>
      <c r="AY26" s="13">
        <f t="shared" si="19"/>
        <v>229.30199999999999</v>
      </c>
      <c r="AZ26" s="13">
        <f t="shared" si="20"/>
        <v>283.66300000000001</v>
      </c>
      <c r="BA26" s="5"/>
    </row>
    <row r="27" spans="2:53" s="2" customFormat="1" ht="16.05" customHeight="1" x14ac:dyDescent="0.3">
      <c r="B27" s="5"/>
      <c r="C27" s="25" t="s">
        <v>126</v>
      </c>
      <c r="D27" s="13">
        <v>846.14</v>
      </c>
      <c r="E27" s="13">
        <v>741.03099999999995</v>
      </c>
      <c r="F27" s="13">
        <v>909.18399999999997</v>
      </c>
      <c r="G27" s="13">
        <v>977.69</v>
      </c>
      <c r="H27" s="13">
        <v>927.04700000000003</v>
      </c>
      <c r="I27" s="13">
        <v>996.15200000000004</v>
      </c>
      <c r="J27" s="13">
        <v>986.44399999999996</v>
      </c>
      <c r="K27" s="13">
        <v>1075.6969999999999</v>
      </c>
      <c r="L27" s="13">
        <v>980.03</v>
      </c>
      <c r="M27" s="13">
        <v>860.73299999999995</v>
      </c>
      <c r="N27" s="13">
        <v>878.22900000000004</v>
      </c>
      <c r="O27" s="13">
        <v>1100.2539999999999</v>
      </c>
      <c r="P27" s="13">
        <v>1113.0219999999999</v>
      </c>
      <c r="Q27" s="13">
        <v>1051.3779999999999</v>
      </c>
      <c r="R27" s="13">
        <v>1104.8989999999999</v>
      </c>
      <c r="S27" s="13">
        <v>1244.49</v>
      </c>
      <c r="T27" s="13">
        <v>1174.0710000000001</v>
      </c>
      <c r="U27" s="13">
        <v>1107.7190000000001</v>
      </c>
      <c r="V27" s="13">
        <v>1114.6030000000001</v>
      </c>
      <c r="W27" s="13">
        <v>1202.4279999999999</v>
      </c>
      <c r="X27" s="13">
        <v>1177.404</v>
      </c>
      <c r="Y27" s="13">
        <v>1158.0249999999999</v>
      </c>
      <c r="Z27" s="13">
        <v>1507.94514723</v>
      </c>
      <c r="AA27" s="13">
        <v>1590.364</v>
      </c>
      <c r="AB27" s="13">
        <v>1590.8530000000001</v>
      </c>
      <c r="AC27" s="13">
        <v>1616.4079999999999</v>
      </c>
      <c r="AD27" s="13">
        <v>1659.2380000000001</v>
      </c>
      <c r="AE27" s="13">
        <v>1936.165</v>
      </c>
      <c r="AF27" s="13">
        <v>1749.3309999999999</v>
      </c>
      <c r="AG27" s="13">
        <v>1775.297</v>
      </c>
      <c r="AH27" s="13">
        <v>2037.953</v>
      </c>
      <c r="AI27" s="13">
        <v>2340.346</v>
      </c>
      <c r="AJ27" s="13">
        <v>2037.7159999999999</v>
      </c>
      <c r="AK27" s="13">
        <v>2150.0819999999999</v>
      </c>
      <c r="AL27" s="13">
        <v>2195.7420000000002</v>
      </c>
      <c r="AM27" s="13">
        <v>2607.5050000000001</v>
      </c>
      <c r="AN27" s="13">
        <v>2334.181</v>
      </c>
      <c r="AO27" s="13">
        <v>2318.4259999999999</v>
      </c>
      <c r="AP27" s="53"/>
      <c r="AQ27" s="13">
        <f t="shared" si="3"/>
        <v>977.69</v>
      </c>
      <c r="AR27" s="13">
        <f t="shared" si="4"/>
        <v>1075.6969999999999</v>
      </c>
      <c r="AS27" s="13">
        <f t="shared" si="5"/>
        <v>1100.2539999999999</v>
      </c>
      <c r="AT27" s="13">
        <f t="shared" si="6"/>
        <v>1244.49</v>
      </c>
      <c r="AU27" s="13">
        <f t="shared" si="21"/>
        <v>1202.4279999999999</v>
      </c>
      <c r="AV27" s="13">
        <f t="shared" si="7"/>
        <v>1590.364</v>
      </c>
      <c r="AW27" s="13">
        <f t="shared" si="8"/>
        <v>1936.165</v>
      </c>
      <c r="AX27" s="13">
        <f t="shared" si="18"/>
        <v>2340.346</v>
      </c>
      <c r="AY27" s="13">
        <f t="shared" si="19"/>
        <v>2607.5050000000001</v>
      </c>
      <c r="AZ27" s="13">
        <f t="shared" si="20"/>
        <v>2318.4259999999999</v>
      </c>
      <c r="BA27" s="5"/>
    </row>
    <row r="28" spans="2:53" s="2" customFormat="1" ht="16.05" customHeight="1" x14ac:dyDescent="0.3">
      <c r="B28" s="5"/>
      <c r="C28" s="25" t="s">
        <v>127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76.06</v>
      </c>
      <c r="U28" s="83">
        <v>66.741</v>
      </c>
      <c r="V28" s="83">
        <v>73.533000000000001</v>
      </c>
      <c r="W28" s="83">
        <v>104.06399999999999</v>
      </c>
      <c r="X28" s="83">
        <v>77.575999999999993</v>
      </c>
      <c r="Y28" s="83">
        <v>68.680999999999997</v>
      </c>
      <c r="Z28" s="83">
        <v>142.03100000000001</v>
      </c>
      <c r="AA28" s="83">
        <v>237.929</v>
      </c>
      <c r="AB28" s="83">
        <v>107.014</v>
      </c>
      <c r="AC28" s="83">
        <v>3.2959999999999998</v>
      </c>
      <c r="AD28" s="83">
        <v>55.097000000000001</v>
      </c>
      <c r="AE28" s="83">
        <v>0</v>
      </c>
      <c r="AF28" s="83">
        <v>0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53"/>
      <c r="AQ28" s="83">
        <f t="shared" ref="AQ28" si="22">G28</f>
        <v>0</v>
      </c>
      <c r="AR28" s="83">
        <f t="shared" ref="AR28" si="23">K28</f>
        <v>0</v>
      </c>
      <c r="AS28" s="83">
        <f t="shared" ref="AS28" si="24">O28</f>
        <v>0</v>
      </c>
      <c r="AT28" s="83">
        <f t="shared" ref="AT28" si="25">S28</f>
        <v>0</v>
      </c>
      <c r="AU28" s="83">
        <f t="shared" ref="AU28" si="26">W28</f>
        <v>104.06399999999999</v>
      </c>
      <c r="AV28" s="83">
        <f t="shared" ref="AV28" si="27">AA28</f>
        <v>237.929</v>
      </c>
      <c r="AW28" s="83">
        <f t="shared" ref="AW28" si="28">AE28</f>
        <v>0</v>
      </c>
      <c r="AX28" s="83">
        <f t="shared" ref="AX28" si="29">AI28</f>
        <v>0</v>
      </c>
      <c r="AY28" s="83">
        <f t="shared" si="19"/>
        <v>0</v>
      </c>
      <c r="AZ28" s="83">
        <f t="shared" si="20"/>
        <v>0</v>
      </c>
      <c r="BA28" s="5"/>
    </row>
    <row r="29" spans="2:53" s="2" customFormat="1" ht="16.05" customHeight="1" x14ac:dyDescent="0.3">
      <c r="B29" s="5"/>
      <c r="C29" s="25" t="s">
        <v>128</v>
      </c>
      <c r="D29" s="13">
        <v>80.097999999999999</v>
      </c>
      <c r="E29" s="13">
        <v>75.762</v>
      </c>
      <c r="F29" s="13">
        <v>77.388000000000005</v>
      </c>
      <c r="G29" s="13">
        <v>75.518000000000001</v>
      </c>
      <c r="H29" s="13">
        <v>73.843999999999994</v>
      </c>
      <c r="I29" s="13">
        <v>74.405000000000001</v>
      </c>
      <c r="J29" s="13">
        <v>72.078999999999994</v>
      </c>
      <c r="K29" s="13">
        <v>73.126999999999995</v>
      </c>
      <c r="L29" s="13">
        <v>78.685000000000002</v>
      </c>
      <c r="M29" s="13">
        <v>89.307000000000002</v>
      </c>
      <c r="N29" s="13">
        <v>82.361000000000004</v>
      </c>
      <c r="O29" s="13">
        <v>86.521000000000001</v>
      </c>
      <c r="P29" s="13">
        <v>82.031999999999996</v>
      </c>
      <c r="Q29" s="13">
        <v>129.50800000000001</v>
      </c>
      <c r="R29" s="13">
        <v>125.999</v>
      </c>
      <c r="S29" s="13">
        <v>106.399</v>
      </c>
      <c r="T29" s="13">
        <v>106.134</v>
      </c>
      <c r="U29" s="13">
        <v>105.68300000000001</v>
      </c>
      <c r="V29" s="13">
        <v>104.648</v>
      </c>
      <c r="W29" s="13">
        <v>94.094999999999999</v>
      </c>
      <c r="X29" s="13">
        <v>107.255</v>
      </c>
      <c r="Y29" s="13">
        <v>107.79600000000001</v>
      </c>
      <c r="Z29" s="13">
        <v>103.265</v>
      </c>
      <c r="AA29" s="13">
        <v>167.24799999999999</v>
      </c>
      <c r="AB29" s="13">
        <v>172.66399999999999</v>
      </c>
      <c r="AC29" s="13">
        <v>102.56399999999999</v>
      </c>
      <c r="AD29" s="13">
        <v>116.322</v>
      </c>
      <c r="AE29" s="13">
        <v>111.18</v>
      </c>
      <c r="AF29" s="13">
        <v>118.181</v>
      </c>
      <c r="AG29" s="13">
        <v>52.756</v>
      </c>
      <c r="AH29" s="13">
        <v>55.601999999999997</v>
      </c>
      <c r="AI29" s="13">
        <v>126.733</v>
      </c>
      <c r="AJ29" s="13">
        <v>115.995</v>
      </c>
      <c r="AK29" s="13">
        <v>138.267</v>
      </c>
      <c r="AL29" s="13">
        <v>99.366</v>
      </c>
      <c r="AM29" s="13">
        <v>191.405</v>
      </c>
      <c r="AN29" s="13">
        <v>164.13300000000001</v>
      </c>
      <c r="AO29" s="13">
        <v>167.59299999999999</v>
      </c>
      <c r="AP29" s="53"/>
      <c r="AQ29" s="13">
        <f t="shared" si="3"/>
        <v>75.518000000000001</v>
      </c>
      <c r="AR29" s="13">
        <f t="shared" si="4"/>
        <v>73.126999999999995</v>
      </c>
      <c r="AS29" s="13">
        <f t="shared" si="5"/>
        <v>86.521000000000001</v>
      </c>
      <c r="AT29" s="13">
        <f t="shared" si="6"/>
        <v>106.399</v>
      </c>
      <c r="AU29" s="13">
        <f t="shared" si="21"/>
        <v>94.094999999999999</v>
      </c>
      <c r="AV29" s="13">
        <f t="shared" si="7"/>
        <v>167.24799999999999</v>
      </c>
      <c r="AW29" s="13">
        <f t="shared" si="8"/>
        <v>111.18</v>
      </c>
      <c r="AX29" s="13">
        <f t="shared" si="18"/>
        <v>126.733</v>
      </c>
      <c r="AY29" s="13">
        <f t="shared" si="19"/>
        <v>191.405</v>
      </c>
      <c r="AZ29" s="13">
        <f t="shared" si="20"/>
        <v>167.59299999999999</v>
      </c>
      <c r="BA29" s="5"/>
    </row>
    <row r="30" spans="2:53" s="2" customFormat="1" ht="16.05" customHeight="1" x14ac:dyDescent="0.3">
      <c r="B30" s="5"/>
      <c r="C30" s="25" t="s">
        <v>129</v>
      </c>
      <c r="D30" s="13">
        <v>390.94600000000003</v>
      </c>
      <c r="E30" s="13">
        <v>308.39400000000001</v>
      </c>
      <c r="F30" s="13">
        <v>344.41399999999999</v>
      </c>
      <c r="G30" s="13">
        <v>219.405</v>
      </c>
      <c r="H30" s="13">
        <v>583.10500000000002</v>
      </c>
      <c r="I30" s="13">
        <v>577.13499999999999</v>
      </c>
      <c r="J30" s="13">
        <v>614.08799999999997</v>
      </c>
      <c r="K30" s="13">
        <v>522.18100000000004</v>
      </c>
      <c r="L30" s="13">
        <v>195.33099999999999</v>
      </c>
      <c r="M30" s="13">
        <v>125.834</v>
      </c>
      <c r="N30" s="13">
        <v>197.38399999999999</v>
      </c>
      <c r="O30" s="13">
        <v>213.881</v>
      </c>
      <c r="P30" s="13">
        <v>265.18200000000002</v>
      </c>
      <c r="Q30" s="13">
        <v>236.61799999999999</v>
      </c>
      <c r="R30" s="13">
        <v>288.66800000000001</v>
      </c>
      <c r="S30" s="13">
        <v>241.62899999999999</v>
      </c>
      <c r="T30" s="13">
        <v>232.71799999999999</v>
      </c>
      <c r="U30" s="13">
        <v>280.67099999999999</v>
      </c>
      <c r="V30" s="13">
        <v>380.57100000000003</v>
      </c>
      <c r="W30" s="13">
        <v>435.702</v>
      </c>
      <c r="X30" s="13">
        <v>425.834</v>
      </c>
      <c r="Y30" s="13">
        <v>358.19</v>
      </c>
      <c r="Z30" s="13">
        <v>231.273</v>
      </c>
      <c r="AA30" s="13">
        <v>234.881</v>
      </c>
      <c r="AB30" s="13">
        <v>223.982</v>
      </c>
      <c r="AC30" s="13">
        <v>318.85700000000003</v>
      </c>
      <c r="AD30" s="13">
        <v>371.95500000000004</v>
      </c>
      <c r="AE30" s="13">
        <v>430.286</v>
      </c>
      <c r="AF30" s="13">
        <v>415.93599999999998</v>
      </c>
      <c r="AG30" s="13">
        <v>138.73099999999999</v>
      </c>
      <c r="AH30" s="13">
        <v>383.32</v>
      </c>
      <c r="AI30" s="13">
        <v>369.75099999999998</v>
      </c>
      <c r="AJ30" s="13">
        <v>391.173</v>
      </c>
      <c r="AK30" s="13">
        <v>253.12700000000001</v>
      </c>
      <c r="AL30" s="13">
        <v>319.608</v>
      </c>
      <c r="AM30" s="13">
        <v>188.70099999999999</v>
      </c>
      <c r="AN30" s="13">
        <v>121.623</v>
      </c>
      <c r="AO30" s="13">
        <v>49.036000000000001</v>
      </c>
      <c r="AP30" s="53"/>
      <c r="AQ30" s="13">
        <f t="shared" si="3"/>
        <v>219.405</v>
      </c>
      <c r="AR30" s="13">
        <f t="shared" si="4"/>
        <v>522.18100000000004</v>
      </c>
      <c r="AS30" s="13">
        <f t="shared" si="5"/>
        <v>213.881</v>
      </c>
      <c r="AT30" s="13">
        <f t="shared" si="6"/>
        <v>241.62899999999999</v>
      </c>
      <c r="AU30" s="13">
        <f t="shared" si="21"/>
        <v>435.702</v>
      </c>
      <c r="AV30" s="13">
        <f t="shared" si="7"/>
        <v>234.881</v>
      </c>
      <c r="AW30" s="13">
        <f t="shared" si="8"/>
        <v>430.286</v>
      </c>
      <c r="AX30" s="13">
        <f t="shared" si="18"/>
        <v>369.75099999999998</v>
      </c>
      <c r="AY30" s="13">
        <f t="shared" si="19"/>
        <v>188.70099999999999</v>
      </c>
      <c r="AZ30" s="13">
        <f t="shared" si="20"/>
        <v>49.036000000000001</v>
      </c>
      <c r="BA30" s="5"/>
    </row>
    <row r="31" spans="2:53" s="2" customFormat="1" ht="16.05" customHeight="1" x14ac:dyDescent="0.3">
      <c r="B31" s="5"/>
      <c r="C31" s="25" t="s">
        <v>181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-39.094916159999997</v>
      </c>
      <c r="Q31" s="13">
        <v>-13.630108760000001</v>
      </c>
      <c r="R31" s="13">
        <v>-11.31015672</v>
      </c>
      <c r="S31" s="13">
        <v>-5.7879549099999998</v>
      </c>
      <c r="T31" s="13">
        <v>-3.9604575699999902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3.9337863399999899</v>
      </c>
      <c r="AC31" s="13">
        <v>7.9320267199999996</v>
      </c>
      <c r="AD31" s="13">
        <v>9.3485242399999997</v>
      </c>
      <c r="AE31" s="13">
        <v>5.2088896900000003</v>
      </c>
      <c r="AF31" s="13">
        <v>6.1482444299999903</v>
      </c>
      <c r="AG31" s="13">
        <v>9.4804723399999897</v>
      </c>
      <c r="AH31" s="13">
        <v>10.644890820000001</v>
      </c>
      <c r="AI31" s="13">
        <v>7.7181162699999906</v>
      </c>
      <c r="AJ31" s="13">
        <v>8.5533141999999991</v>
      </c>
      <c r="AK31" s="13">
        <v>0.42599999999999999</v>
      </c>
      <c r="AL31" s="13">
        <v>0.23599999999999999</v>
      </c>
      <c r="AM31" s="13">
        <v>0.77</v>
      </c>
      <c r="AN31" s="13">
        <v>0.93500000000000005</v>
      </c>
      <c r="AO31" s="13">
        <v>4.3319999999999999</v>
      </c>
      <c r="AP31" s="53"/>
      <c r="AQ31" s="13">
        <f t="shared" ref="AQ31" si="30">G31</f>
        <v>0</v>
      </c>
      <c r="AR31" s="13">
        <f t="shared" ref="AR31" si="31">K31</f>
        <v>0</v>
      </c>
      <c r="AS31" s="13">
        <f t="shared" ref="AS31" si="32">O31</f>
        <v>0</v>
      </c>
      <c r="AT31" s="13">
        <f t="shared" ref="AT31" si="33">S31</f>
        <v>-5.7879549099999998</v>
      </c>
      <c r="AU31" s="13">
        <f t="shared" ref="AU31" si="34">W31</f>
        <v>0</v>
      </c>
      <c r="AV31" s="13">
        <f t="shared" ref="AV31" si="35">AA31</f>
        <v>0</v>
      </c>
      <c r="AW31" s="13">
        <f t="shared" ref="AW31" si="36">AE31</f>
        <v>5.2088896900000003</v>
      </c>
      <c r="AX31" s="13">
        <f t="shared" ref="AX31" si="37">AI31</f>
        <v>7.7181162699999906</v>
      </c>
      <c r="AY31" s="13">
        <f t="shared" si="19"/>
        <v>0.77</v>
      </c>
      <c r="AZ31" s="13">
        <f t="shared" si="20"/>
        <v>4.3319999999999999</v>
      </c>
      <c r="BA31" s="5"/>
    </row>
    <row r="32" spans="2:53" s="2" customFormat="1" ht="16.05" customHeight="1" x14ac:dyDescent="0.3">
      <c r="B32" s="5"/>
      <c r="C32" s="25" t="s">
        <v>130</v>
      </c>
      <c r="D32" s="13">
        <v>45.206000000000131</v>
      </c>
      <c r="E32" s="13">
        <v>34.289999999999964</v>
      </c>
      <c r="F32" s="13">
        <v>35.749000000000251</v>
      </c>
      <c r="G32" s="13">
        <v>27.490999999999985</v>
      </c>
      <c r="H32" s="13">
        <v>23.627999999999929</v>
      </c>
      <c r="I32" s="13">
        <v>27.386999999999944</v>
      </c>
      <c r="J32" s="13">
        <v>33.16800000000012</v>
      </c>
      <c r="K32" s="13">
        <v>40.594000000000278</v>
      </c>
      <c r="L32" s="13">
        <v>26.964000000000169</v>
      </c>
      <c r="M32" s="13">
        <v>27.844000000000051</v>
      </c>
      <c r="N32" s="13">
        <v>27.66599999999994</v>
      </c>
      <c r="O32" s="13">
        <v>20.249000000000251</v>
      </c>
      <c r="P32" s="13">
        <v>68.53391615999999</v>
      </c>
      <c r="Q32" s="13">
        <v>52.324108759999945</v>
      </c>
      <c r="R32" s="13">
        <v>44.456156719999854</v>
      </c>
      <c r="S32" s="13">
        <v>40.85495491000006</v>
      </c>
      <c r="T32" s="13">
        <v>40.01645756999983</v>
      </c>
      <c r="U32" s="13">
        <v>31.634999999999991</v>
      </c>
      <c r="V32" s="13">
        <v>32.266000000000076</v>
      </c>
      <c r="W32" s="13">
        <v>29.570999999999913</v>
      </c>
      <c r="X32" s="13">
        <v>33.147999999999683</v>
      </c>
      <c r="Y32" s="13">
        <v>38.186999999999898</v>
      </c>
      <c r="Z32" s="13">
        <v>233.57349999999997</v>
      </c>
      <c r="AA32" s="13">
        <v>233.63099999999986</v>
      </c>
      <c r="AB32" s="13">
        <v>230.64971366000009</v>
      </c>
      <c r="AC32" s="13">
        <v>260.24597327999982</v>
      </c>
      <c r="AD32" s="13">
        <v>232.21147575999976</v>
      </c>
      <c r="AE32" s="13">
        <v>260.16111030999991</v>
      </c>
      <c r="AF32" s="13">
        <v>260.41775556999983</v>
      </c>
      <c r="AG32" s="13">
        <v>248.69552766000015</v>
      </c>
      <c r="AH32" s="13">
        <v>42.30710917999977</v>
      </c>
      <c r="AI32" s="13">
        <v>49.917000000000002</v>
      </c>
      <c r="AJ32" s="13">
        <v>52.168999999999997</v>
      </c>
      <c r="AK32" s="13">
        <v>52.109000000000549</v>
      </c>
      <c r="AL32" s="13">
        <v>61.831999999999823</v>
      </c>
      <c r="AM32" s="13">
        <v>70.840999999999497</v>
      </c>
      <c r="AN32" s="13">
        <v>63.384000000000242</v>
      </c>
      <c r="AO32" s="13">
        <f>AO25-SUM(AO26:AO31)-AO33</f>
        <v>61.244000000000142</v>
      </c>
      <c r="AP32" s="53"/>
      <c r="AQ32" s="13">
        <f t="shared" si="3"/>
        <v>27.490999999999985</v>
      </c>
      <c r="AR32" s="13">
        <f t="shared" si="4"/>
        <v>40.594000000000278</v>
      </c>
      <c r="AS32" s="13">
        <f t="shared" si="5"/>
        <v>20.249000000000251</v>
      </c>
      <c r="AT32" s="13">
        <f t="shared" si="6"/>
        <v>40.85495491000006</v>
      </c>
      <c r="AU32" s="13">
        <f t="shared" si="21"/>
        <v>29.570999999999913</v>
      </c>
      <c r="AV32" s="13">
        <f t="shared" si="7"/>
        <v>233.63099999999986</v>
      </c>
      <c r="AW32" s="13">
        <f t="shared" si="8"/>
        <v>260.16111030999991</v>
      </c>
      <c r="AX32" s="13">
        <f t="shared" si="18"/>
        <v>49.917000000000002</v>
      </c>
      <c r="AY32" s="13">
        <f t="shared" si="19"/>
        <v>70.840999999999497</v>
      </c>
      <c r="AZ32" s="13">
        <f t="shared" si="20"/>
        <v>61.244000000000142</v>
      </c>
      <c r="BA32" s="5"/>
    </row>
    <row r="33" spans="2:53" s="2" customFormat="1" ht="16.05" customHeight="1" x14ac:dyDescent="0.3">
      <c r="B33" s="5"/>
      <c r="C33" s="25" t="s">
        <v>131</v>
      </c>
      <c r="D33" s="13">
        <v>0</v>
      </c>
      <c r="E33" s="13">
        <v>0</v>
      </c>
      <c r="F33" s="13">
        <v>0</v>
      </c>
      <c r="G33" s="13">
        <v>15.327</v>
      </c>
      <c r="H33" s="13">
        <v>0</v>
      </c>
      <c r="I33" s="13">
        <v>0</v>
      </c>
      <c r="J33" s="13">
        <v>0</v>
      </c>
      <c r="K33" s="13">
        <v>16.989000000000001</v>
      </c>
      <c r="L33" s="13">
        <v>164.42</v>
      </c>
      <c r="M33" s="13">
        <v>163.93700000000001</v>
      </c>
      <c r="N33" s="13">
        <v>162.869</v>
      </c>
      <c r="O33" s="13">
        <v>164.726</v>
      </c>
      <c r="P33" s="13">
        <v>165.08600000000001</v>
      </c>
      <c r="Q33" s="13">
        <v>166.77500000000001</v>
      </c>
      <c r="R33" s="13">
        <v>171.19200000000001</v>
      </c>
      <c r="S33" s="13">
        <v>172.28</v>
      </c>
      <c r="T33" s="13">
        <v>173.149</v>
      </c>
      <c r="U33" s="13">
        <v>174.94800000000001</v>
      </c>
      <c r="V33" s="13">
        <v>201.30799999999999</v>
      </c>
      <c r="W33" s="13">
        <v>222.14699999999999</v>
      </c>
      <c r="X33" s="13">
        <v>226.78899999999999</v>
      </c>
      <c r="Y33" s="13">
        <v>230.08500000000001</v>
      </c>
      <c r="Z33" s="13">
        <v>308.30900000000003</v>
      </c>
      <c r="AA33" s="13">
        <v>313.29899999999998</v>
      </c>
      <c r="AB33" s="13">
        <v>297.928</v>
      </c>
      <c r="AC33" s="13">
        <v>317.47399999999999</v>
      </c>
      <c r="AD33" s="13">
        <v>318.06599999999997</v>
      </c>
      <c r="AE33" s="13">
        <v>335.94600000000003</v>
      </c>
      <c r="AF33" s="13">
        <v>343.90100000000001</v>
      </c>
      <c r="AG33" s="13">
        <v>343.41300000000001</v>
      </c>
      <c r="AH33" s="13">
        <v>346.36200000000002</v>
      </c>
      <c r="AI33" s="13">
        <v>298.74900000000002</v>
      </c>
      <c r="AJ33" s="13">
        <v>299.22300000000001</v>
      </c>
      <c r="AK33" s="13">
        <v>303.14600000000002</v>
      </c>
      <c r="AL33" s="13">
        <v>303.55099999999999</v>
      </c>
      <c r="AM33" s="13">
        <v>289.36399999999998</v>
      </c>
      <c r="AN33" s="13">
        <v>284.47199999999998</v>
      </c>
      <c r="AO33" s="13">
        <v>282.06700000000001</v>
      </c>
      <c r="AP33" s="53"/>
      <c r="AQ33" s="13">
        <f t="shared" si="3"/>
        <v>15.327</v>
      </c>
      <c r="AR33" s="13">
        <f t="shared" si="4"/>
        <v>16.989000000000001</v>
      </c>
      <c r="AS33" s="13">
        <f t="shared" si="5"/>
        <v>164.726</v>
      </c>
      <c r="AT33" s="13">
        <f t="shared" si="6"/>
        <v>172.28</v>
      </c>
      <c r="AU33" s="13">
        <f t="shared" si="21"/>
        <v>222.14699999999999</v>
      </c>
      <c r="AV33" s="13">
        <f t="shared" si="7"/>
        <v>313.29899999999998</v>
      </c>
      <c r="AW33" s="13">
        <f t="shared" si="8"/>
        <v>335.94600000000003</v>
      </c>
      <c r="AX33" s="13">
        <f t="shared" si="18"/>
        <v>298.74900000000002</v>
      </c>
      <c r="AY33" s="13">
        <f t="shared" si="19"/>
        <v>289.36399999999998</v>
      </c>
      <c r="AZ33" s="13">
        <f t="shared" si="20"/>
        <v>282.06700000000001</v>
      </c>
      <c r="BA33" s="5"/>
    </row>
    <row r="34" spans="2:53" s="5" customFormat="1" ht="16.05" customHeight="1" x14ac:dyDescent="0.3">
      <c r="C34" s="26" t="s">
        <v>132</v>
      </c>
      <c r="D34" s="19">
        <v>472.71899999999999</v>
      </c>
      <c r="E34" s="19">
        <v>455.28</v>
      </c>
      <c r="F34" s="19">
        <v>595.49900000000002</v>
      </c>
      <c r="G34" s="19">
        <v>551.96500000000003</v>
      </c>
      <c r="H34" s="19">
        <v>371.34699999999998</v>
      </c>
      <c r="I34" s="19">
        <v>524.01499999999999</v>
      </c>
      <c r="J34" s="19">
        <v>446.84</v>
      </c>
      <c r="K34" s="19">
        <v>504.67099999999999</v>
      </c>
      <c r="L34" s="19">
        <v>2207.44</v>
      </c>
      <c r="M34" s="19">
        <v>2267.1619999999998</v>
      </c>
      <c r="N34" s="19">
        <v>2148.2759999999998</v>
      </c>
      <c r="O34" s="19">
        <v>2089.5320000000002</v>
      </c>
      <c r="P34" s="19">
        <v>2031.4839999999999</v>
      </c>
      <c r="Q34" s="19">
        <v>2038.0550000000001</v>
      </c>
      <c r="R34" s="19">
        <v>1973.2329999999999</v>
      </c>
      <c r="S34" s="19">
        <v>1923.7570000000001</v>
      </c>
      <c r="T34" s="19">
        <v>1865.29</v>
      </c>
      <c r="U34" s="19">
        <v>1759.0540000000001</v>
      </c>
      <c r="V34" s="19">
        <v>1839.0319999999999</v>
      </c>
      <c r="W34" s="19">
        <v>2291.625</v>
      </c>
      <c r="X34" s="19">
        <v>2186.6990000000001</v>
      </c>
      <c r="Y34" s="19">
        <v>2170.8009999999999</v>
      </c>
      <c r="Z34" s="19">
        <v>3037.1774999999998</v>
      </c>
      <c r="AA34" s="19">
        <v>3318.6129999999998</v>
      </c>
      <c r="AB34" s="19">
        <v>3354.6575000000003</v>
      </c>
      <c r="AC34" s="19">
        <v>3379.1539999999995</v>
      </c>
      <c r="AD34" s="19">
        <v>3150.2840000000001</v>
      </c>
      <c r="AE34" s="19">
        <v>3085.5639999999994</v>
      </c>
      <c r="AF34" s="19">
        <v>3069.8540000000003</v>
      </c>
      <c r="AG34" s="19">
        <v>3146.0520000000001</v>
      </c>
      <c r="AH34" s="19">
        <v>2846.3740000000003</v>
      </c>
      <c r="AI34" s="19">
        <v>2879.8590508299999</v>
      </c>
      <c r="AJ34" s="19">
        <v>2808.1240000000003</v>
      </c>
      <c r="AK34" s="19">
        <v>3183.471</v>
      </c>
      <c r="AL34" s="19">
        <v>3130.4940000000001</v>
      </c>
      <c r="AM34" s="19">
        <v>3249.6489999999999</v>
      </c>
      <c r="AN34" s="19">
        <v>3211.5970000000002</v>
      </c>
      <c r="AO34" s="19">
        <v>3222.9839999999999</v>
      </c>
      <c r="AP34" s="53"/>
      <c r="AQ34" s="19">
        <f t="shared" si="3"/>
        <v>551.96500000000003</v>
      </c>
      <c r="AR34" s="19">
        <f t="shared" si="4"/>
        <v>504.67099999999999</v>
      </c>
      <c r="AS34" s="19">
        <f t="shared" si="5"/>
        <v>2089.5320000000002</v>
      </c>
      <c r="AT34" s="19">
        <f t="shared" si="6"/>
        <v>1923.7570000000001</v>
      </c>
      <c r="AU34" s="19">
        <f t="shared" si="21"/>
        <v>2291.625</v>
      </c>
      <c r="AV34" s="19">
        <f t="shared" si="7"/>
        <v>3318.6129999999998</v>
      </c>
      <c r="AW34" s="19">
        <f t="shared" si="8"/>
        <v>3085.5639999999994</v>
      </c>
      <c r="AX34" s="19">
        <f t="shared" si="18"/>
        <v>2879.8590508299999</v>
      </c>
      <c r="AY34" s="19">
        <f t="shared" si="19"/>
        <v>3249.6489999999999</v>
      </c>
      <c r="AZ34" s="19">
        <f t="shared" si="20"/>
        <v>3222.9839999999999</v>
      </c>
    </row>
    <row r="35" spans="2:53" s="2" customFormat="1" ht="16.05" customHeight="1" x14ac:dyDescent="0.3">
      <c r="B35" s="5"/>
      <c r="C35" s="25" t="s">
        <v>129</v>
      </c>
      <c r="D35" s="13">
        <v>437.15300000000002</v>
      </c>
      <c r="E35" s="13">
        <v>421.791</v>
      </c>
      <c r="F35" s="13">
        <v>557.89300000000003</v>
      </c>
      <c r="G35" s="13">
        <v>493.971</v>
      </c>
      <c r="H35" s="13">
        <v>355.17</v>
      </c>
      <c r="I35" s="13">
        <v>507.93</v>
      </c>
      <c r="J35" s="13">
        <v>428.447</v>
      </c>
      <c r="K35" s="13">
        <v>432.22300000000001</v>
      </c>
      <c r="L35" s="13">
        <v>737.66899999999998</v>
      </c>
      <c r="M35" s="13">
        <v>826.75699999999995</v>
      </c>
      <c r="N35" s="13">
        <v>756.13</v>
      </c>
      <c r="O35" s="13">
        <v>725.10699999999997</v>
      </c>
      <c r="P35" s="13">
        <v>708.18100000000004</v>
      </c>
      <c r="Q35" s="13">
        <v>739.00099999999998</v>
      </c>
      <c r="R35" s="13">
        <v>666.18700000000001</v>
      </c>
      <c r="S35" s="13">
        <v>636.84699999999998</v>
      </c>
      <c r="T35" s="13">
        <v>600.524</v>
      </c>
      <c r="U35" s="13">
        <v>522.97400000000005</v>
      </c>
      <c r="V35" s="13">
        <v>393.56799999999998</v>
      </c>
      <c r="W35" s="13">
        <v>753.90899999999999</v>
      </c>
      <c r="X35" s="13">
        <v>654.33500000000004</v>
      </c>
      <c r="Y35" s="13">
        <v>634.42600000000004</v>
      </c>
      <c r="Z35" s="13">
        <v>1041.9480000000001</v>
      </c>
      <c r="AA35" s="13">
        <v>1100.597</v>
      </c>
      <c r="AB35" s="13">
        <v>1174.9069999999999</v>
      </c>
      <c r="AC35" s="13">
        <v>1370.056</v>
      </c>
      <c r="AD35" s="13">
        <v>1313.395</v>
      </c>
      <c r="AE35" s="13">
        <v>1205.1389999999999</v>
      </c>
      <c r="AF35" s="13">
        <v>1178.3710000000001</v>
      </c>
      <c r="AG35" s="13">
        <v>1330.6610000000001</v>
      </c>
      <c r="AH35" s="13">
        <v>1081.633</v>
      </c>
      <c r="AI35" s="13">
        <v>1046.625</v>
      </c>
      <c r="AJ35" s="13">
        <v>1019.848</v>
      </c>
      <c r="AK35" s="13">
        <v>1447.5119999999999</v>
      </c>
      <c r="AL35" s="13">
        <v>1428.6420000000001</v>
      </c>
      <c r="AM35" s="13">
        <v>1544.4159999999999</v>
      </c>
      <c r="AN35" s="13">
        <v>1534.607</v>
      </c>
      <c r="AO35" s="13">
        <v>1532.3630000000001</v>
      </c>
      <c r="AP35" s="53"/>
      <c r="AQ35" s="13">
        <f t="shared" si="3"/>
        <v>493.971</v>
      </c>
      <c r="AR35" s="13">
        <f t="shared" si="4"/>
        <v>432.22300000000001</v>
      </c>
      <c r="AS35" s="13">
        <f t="shared" si="5"/>
        <v>725.10699999999997</v>
      </c>
      <c r="AT35" s="13">
        <f t="shared" si="6"/>
        <v>636.84699999999998</v>
      </c>
      <c r="AU35" s="13">
        <f t="shared" si="21"/>
        <v>753.90899999999999</v>
      </c>
      <c r="AV35" s="13">
        <f t="shared" si="7"/>
        <v>1100.597</v>
      </c>
      <c r="AW35" s="13">
        <f t="shared" si="8"/>
        <v>1205.1389999999999</v>
      </c>
      <c r="AX35" s="13">
        <f t="shared" si="18"/>
        <v>1046.625</v>
      </c>
      <c r="AY35" s="13">
        <f t="shared" si="19"/>
        <v>1544.4159999999999</v>
      </c>
      <c r="AZ35" s="13">
        <f t="shared" si="20"/>
        <v>1532.3630000000001</v>
      </c>
      <c r="BA35" s="5"/>
    </row>
    <row r="36" spans="2:53" s="2" customFormat="1" ht="16.05" customHeight="1" x14ac:dyDescent="0.3">
      <c r="B36" s="5"/>
      <c r="C36" s="25" t="s">
        <v>181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-29.896076799999999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-18.578538479999999</v>
      </c>
      <c r="AH36" s="13">
        <v>-19.703182250000001</v>
      </c>
      <c r="AI36" s="13">
        <v>-37.910949170000002</v>
      </c>
      <c r="AJ36" s="13">
        <v>-24.641999999999999</v>
      </c>
      <c r="AK36" s="13">
        <v>-11.996</v>
      </c>
      <c r="AL36" s="13">
        <v>0.55000000000000004</v>
      </c>
      <c r="AM36" s="13">
        <v>0</v>
      </c>
      <c r="AN36" s="13">
        <v>7.4870000000000001</v>
      </c>
      <c r="AO36" s="13">
        <v>15.164</v>
      </c>
      <c r="AP36" s="53"/>
      <c r="AQ36" s="13">
        <f t="shared" ref="AQ36" si="38">G36</f>
        <v>0</v>
      </c>
      <c r="AR36" s="13">
        <f t="shared" ref="AR36" si="39">K36</f>
        <v>0</v>
      </c>
      <c r="AS36" s="13">
        <f t="shared" ref="AS36" si="40">O36</f>
        <v>0</v>
      </c>
      <c r="AT36" s="13">
        <f t="shared" ref="AT36" si="41">S36</f>
        <v>0</v>
      </c>
      <c r="AU36" s="13">
        <f t="shared" ref="AU36" si="42">W36</f>
        <v>0</v>
      </c>
      <c r="AV36" s="13">
        <f t="shared" ref="AV36" si="43">AA36</f>
        <v>0</v>
      </c>
      <c r="AW36" s="13">
        <f t="shared" ref="AW36" si="44">AE36</f>
        <v>0</v>
      </c>
      <c r="AX36" s="13">
        <f t="shared" ref="AX36" si="45">AI36</f>
        <v>-37.910949170000002</v>
      </c>
      <c r="AY36" s="13">
        <f t="shared" si="19"/>
        <v>0</v>
      </c>
      <c r="AZ36" s="13">
        <f t="shared" si="20"/>
        <v>15.164</v>
      </c>
      <c r="BA36" s="5"/>
    </row>
    <row r="37" spans="2:53" s="2" customFormat="1" ht="16.05" customHeight="1" x14ac:dyDescent="0.3">
      <c r="B37" s="5"/>
      <c r="C37" s="25" t="s">
        <v>133</v>
      </c>
      <c r="D37" s="13">
        <v>0</v>
      </c>
      <c r="E37" s="13">
        <v>0</v>
      </c>
      <c r="F37" s="13">
        <v>0</v>
      </c>
      <c r="G37" s="13">
        <v>41.372999999999998</v>
      </c>
      <c r="H37" s="13">
        <v>0</v>
      </c>
      <c r="I37" s="13">
        <v>0</v>
      </c>
      <c r="J37" s="13">
        <v>0</v>
      </c>
      <c r="K37" s="13">
        <v>58.192999999999998</v>
      </c>
      <c r="L37" s="13">
        <v>1454.1590000000001</v>
      </c>
      <c r="M37" s="13">
        <v>1411.8820000000001</v>
      </c>
      <c r="N37" s="13">
        <v>1359.83</v>
      </c>
      <c r="O37" s="13">
        <v>1332.3330000000001</v>
      </c>
      <c r="P37" s="13">
        <v>1288.7919999999999</v>
      </c>
      <c r="Q37" s="13">
        <v>1262.5530000000001</v>
      </c>
      <c r="R37" s="13">
        <v>1270.28</v>
      </c>
      <c r="S37" s="13">
        <v>1251.454</v>
      </c>
      <c r="T37" s="13">
        <v>1228.203</v>
      </c>
      <c r="U37" s="13">
        <v>1199.962</v>
      </c>
      <c r="V37" s="13">
        <v>1411.645</v>
      </c>
      <c r="W37" s="13">
        <v>1507.9739999999999</v>
      </c>
      <c r="X37" s="13">
        <v>1505.1990000000001</v>
      </c>
      <c r="Y37" s="13">
        <v>1497.2570000000001</v>
      </c>
      <c r="Z37" s="13">
        <v>1785.6969999999999</v>
      </c>
      <c r="AA37" s="13">
        <v>1926.193</v>
      </c>
      <c r="AB37" s="13">
        <v>1883.5450000000001</v>
      </c>
      <c r="AC37" s="13">
        <v>1739.76</v>
      </c>
      <c r="AD37" s="13">
        <v>1739.3620000000001</v>
      </c>
      <c r="AE37" s="13">
        <v>1785.9749999999999</v>
      </c>
      <c r="AF37" s="13">
        <v>1798.605</v>
      </c>
      <c r="AG37" s="13">
        <v>1737.875</v>
      </c>
      <c r="AH37" s="13">
        <v>1711.4079999999999</v>
      </c>
      <c r="AI37" s="13">
        <v>1791.972</v>
      </c>
      <c r="AJ37" s="13">
        <v>1735.08</v>
      </c>
      <c r="AK37" s="13">
        <v>1696.6659999999999</v>
      </c>
      <c r="AL37" s="13">
        <v>1664.223</v>
      </c>
      <c r="AM37" s="13">
        <v>1667.528</v>
      </c>
      <c r="AN37" s="13">
        <v>1634.049</v>
      </c>
      <c r="AO37" s="13">
        <v>1623.701</v>
      </c>
      <c r="AP37" s="53"/>
      <c r="AQ37" s="13">
        <f t="shared" si="3"/>
        <v>41.372999999999998</v>
      </c>
      <c r="AR37" s="13">
        <f t="shared" si="4"/>
        <v>58.192999999999998</v>
      </c>
      <c r="AS37" s="13">
        <f t="shared" si="5"/>
        <v>1332.3330000000001</v>
      </c>
      <c r="AT37" s="13">
        <f t="shared" si="6"/>
        <v>1251.454</v>
      </c>
      <c r="AU37" s="13">
        <f t="shared" si="21"/>
        <v>1507.9739999999999</v>
      </c>
      <c r="AV37" s="13">
        <f t="shared" si="7"/>
        <v>1926.193</v>
      </c>
      <c r="AW37" s="13">
        <f t="shared" si="8"/>
        <v>1785.9749999999999</v>
      </c>
      <c r="AX37" s="13">
        <f t="shared" si="18"/>
        <v>1791.972</v>
      </c>
      <c r="AY37" s="13">
        <f t="shared" si="19"/>
        <v>1667.528</v>
      </c>
      <c r="AZ37" s="13">
        <f t="shared" si="20"/>
        <v>1623.701</v>
      </c>
      <c r="BA37" s="5"/>
    </row>
    <row r="38" spans="2:53" s="2" customFormat="1" ht="16.05" customHeight="1" x14ac:dyDescent="0.3">
      <c r="B38" s="5"/>
      <c r="C38" s="25" t="s">
        <v>128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6.3810000000000002</v>
      </c>
      <c r="AA38" s="13">
        <v>5.9859999999999998</v>
      </c>
      <c r="AB38" s="13">
        <v>5.7039999999999997</v>
      </c>
      <c r="AC38" s="13">
        <v>5.4409999999999998</v>
      </c>
      <c r="AD38" s="13">
        <v>5.0869999999999997</v>
      </c>
      <c r="AE38" s="13">
        <v>3.573</v>
      </c>
      <c r="AF38" s="13">
        <v>3.3380000000000001</v>
      </c>
      <c r="AG38" s="13">
        <v>3.339</v>
      </c>
      <c r="AH38" s="13">
        <v>3.339</v>
      </c>
      <c r="AI38" s="13">
        <v>3.339</v>
      </c>
      <c r="AJ38" s="13">
        <v>2.8719999999999999</v>
      </c>
      <c r="AK38" s="13">
        <v>2.871</v>
      </c>
      <c r="AL38" s="13">
        <v>2.8719999999999999</v>
      </c>
      <c r="AM38" s="13">
        <v>2.1800000000000002</v>
      </c>
      <c r="AN38" s="13">
        <v>2.1800000000000002</v>
      </c>
      <c r="AO38" s="13">
        <v>1.5189999999999999</v>
      </c>
      <c r="AP38" s="53"/>
      <c r="AQ38" s="13">
        <f t="shared" si="3"/>
        <v>0</v>
      </c>
      <c r="AR38" s="13">
        <f t="shared" si="4"/>
        <v>0</v>
      </c>
      <c r="AS38" s="13">
        <f t="shared" si="5"/>
        <v>0</v>
      </c>
      <c r="AT38" s="13">
        <f t="shared" si="6"/>
        <v>0</v>
      </c>
      <c r="AU38" s="13">
        <f t="shared" si="21"/>
        <v>0</v>
      </c>
      <c r="AV38" s="13">
        <f t="shared" si="7"/>
        <v>5.9859999999999998</v>
      </c>
      <c r="AW38" s="13">
        <f t="shared" si="8"/>
        <v>3.573</v>
      </c>
      <c r="AX38" s="13">
        <f t="shared" si="18"/>
        <v>3.339</v>
      </c>
      <c r="AY38" s="13">
        <f t="shared" si="19"/>
        <v>2.1800000000000002</v>
      </c>
      <c r="AZ38" s="13">
        <f t="shared" si="20"/>
        <v>1.5189999999999999</v>
      </c>
      <c r="BA38" s="5"/>
    </row>
    <row r="39" spans="2:53" s="2" customFormat="1" ht="16.05" customHeight="1" x14ac:dyDescent="0.3">
      <c r="B39" s="5"/>
      <c r="C39" s="25" t="s">
        <v>134</v>
      </c>
      <c r="D39" s="13">
        <v>8.5079999999999991</v>
      </c>
      <c r="E39" s="13">
        <v>10.257</v>
      </c>
      <c r="F39" s="13">
        <v>11.159000000000001</v>
      </c>
      <c r="G39" s="13">
        <v>11.146000000000001</v>
      </c>
      <c r="H39" s="13">
        <v>10.754</v>
      </c>
      <c r="I39" s="13">
        <v>10.734</v>
      </c>
      <c r="J39" s="13">
        <v>13.117000000000001</v>
      </c>
      <c r="K39" s="13">
        <v>13.097</v>
      </c>
      <c r="L39" s="13">
        <v>14.755000000000001</v>
      </c>
      <c r="M39" s="13">
        <v>17.202000000000002</v>
      </c>
      <c r="N39" s="13">
        <v>21.207999999999998</v>
      </c>
      <c r="O39" s="13">
        <v>21.248000000000001</v>
      </c>
      <c r="P39" s="13">
        <v>22.971</v>
      </c>
      <c r="Q39" s="13">
        <v>25.125</v>
      </c>
      <c r="R39" s="13">
        <v>25.568000000000001</v>
      </c>
      <c r="S39" s="13">
        <v>27.241</v>
      </c>
      <c r="T39" s="13">
        <v>28.474</v>
      </c>
      <c r="U39" s="13">
        <v>28.169</v>
      </c>
      <c r="V39" s="13">
        <v>25.975999999999999</v>
      </c>
      <c r="W39" s="13">
        <v>22.565000000000001</v>
      </c>
      <c r="X39" s="13">
        <v>20.434000000000001</v>
      </c>
      <c r="Y39" s="13">
        <v>19.116</v>
      </c>
      <c r="Z39" s="13">
        <v>29.135999999999999</v>
      </c>
      <c r="AA39" s="13">
        <v>90.912000000000006</v>
      </c>
      <c r="AB39" s="13">
        <v>89.897000000000006</v>
      </c>
      <c r="AC39" s="13">
        <v>84.834999999999994</v>
      </c>
      <c r="AD39" s="13">
        <v>80.650000000000006</v>
      </c>
      <c r="AE39" s="13">
        <v>79.088999999999999</v>
      </c>
      <c r="AF39" s="13">
        <v>77.751999999999995</v>
      </c>
      <c r="AG39" s="13">
        <v>65.724000000000004</v>
      </c>
      <c r="AH39" s="13">
        <v>62.26</v>
      </c>
      <c r="AI39" s="13">
        <v>69.412999999999997</v>
      </c>
      <c r="AJ39" s="13">
        <v>69.561000000000007</v>
      </c>
      <c r="AK39" s="13">
        <v>44.027999999999999</v>
      </c>
      <c r="AL39" s="13">
        <v>30.832000000000001</v>
      </c>
      <c r="AM39" s="13">
        <v>33.167000000000002</v>
      </c>
      <c r="AN39" s="13">
        <v>31.559000000000001</v>
      </c>
      <c r="AO39" s="13">
        <v>49.624000000000002</v>
      </c>
      <c r="AP39" s="53"/>
      <c r="AQ39" s="13">
        <f t="shared" si="3"/>
        <v>11.146000000000001</v>
      </c>
      <c r="AR39" s="13">
        <f t="shared" si="4"/>
        <v>13.097</v>
      </c>
      <c r="AS39" s="13">
        <f t="shared" si="5"/>
        <v>21.248000000000001</v>
      </c>
      <c r="AT39" s="13">
        <f t="shared" si="6"/>
        <v>27.241</v>
      </c>
      <c r="AU39" s="13">
        <f t="shared" si="21"/>
        <v>22.565000000000001</v>
      </c>
      <c r="AV39" s="13">
        <f t="shared" si="7"/>
        <v>90.912000000000006</v>
      </c>
      <c r="AW39" s="13">
        <f t="shared" si="8"/>
        <v>79.088999999999999</v>
      </c>
      <c r="AX39" s="13">
        <f t="shared" si="18"/>
        <v>69.412999999999997</v>
      </c>
      <c r="AY39" s="13">
        <f t="shared" si="19"/>
        <v>33.167000000000002</v>
      </c>
      <c r="AZ39" s="13">
        <f t="shared" si="20"/>
        <v>49.624000000000002</v>
      </c>
      <c r="BA39" s="5"/>
    </row>
    <row r="40" spans="2:53" s="2" customFormat="1" ht="16.05" customHeight="1" x14ac:dyDescent="0.3">
      <c r="B40" s="5"/>
      <c r="C40" s="25" t="s">
        <v>135</v>
      </c>
      <c r="D40" s="13">
        <v>27.057999999999993</v>
      </c>
      <c r="E40" s="13">
        <v>23.231999999999971</v>
      </c>
      <c r="F40" s="13">
        <v>26.447000000000003</v>
      </c>
      <c r="G40" s="13">
        <v>5.4750000000000227</v>
      </c>
      <c r="H40" s="13">
        <v>5.422999999999945</v>
      </c>
      <c r="I40" s="13">
        <v>5.3509999999999991</v>
      </c>
      <c r="J40" s="13">
        <v>5.2759999999999536</v>
      </c>
      <c r="K40" s="13">
        <v>1.1580000000000155</v>
      </c>
      <c r="L40" s="13">
        <v>0.8569999999999709</v>
      </c>
      <c r="M40" s="13">
        <v>11.320999999999458</v>
      </c>
      <c r="N40" s="13">
        <v>11.10799999999972</v>
      </c>
      <c r="O40" s="13">
        <v>10.844000000000051</v>
      </c>
      <c r="P40" s="13">
        <v>41.43607679999991</v>
      </c>
      <c r="Q40" s="13">
        <v>11.375999000000093</v>
      </c>
      <c r="R40" s="13">
        <v>11.197998999999982</v>
      </c>
      <c r="S40" s="13">
        <v>8.2149990000002617</v>
      </c>
      <c r="T40" s="13">
        <v>8.088999000000058</v>
      </c>
      <c r="U40" s="13">
        <v>7.9489999999998417</v>
      </c>
      <c r="V40" s="13">
        <v>7.8430000000000746</v>
      </c>
      <c r="W40" s="13">
        <v>7.1770000000001346</v>
      </c>
      <c r="X40" s="13">
        <v>6.7309999999997672</v>
      </c>
      <c r="Y40" s="13">
        <v>20.001999999999953</v>
      </c>
      <c r="Z40" s="13">
        <v>174.01549999999997</v>
      </c>
      <c r="AA40" s="13">
        <v>194.92500000000018</v>
      </c>
      <c r="AB40" s="13">
        <v>200.60449999999992</v>
      </c>
      <c r="AC40" s="13">
        <v>179.0619999999999</v>
      </c>
      <c r="AD40" s="13">
        <v>11.789999999999964</v>
      </c>
      <c r="AE40" s="13">
        <v>11.788000000000011</v>
      </c>
      <c r="AF40" s="13">
        <v>11.788000000000011</v>
      </c>
      <c r="AG40" s="13">
        <v>27.031538480000108</v>
      </c>
      <c r="AH40" s="13">
        <v>7.4371822500002054</v>
      </c>
      <c r="AI40" s="13">
        <v>6.4210000000000003</v>
      </c>
      <c r="AJ40" s="13">
        <v>5.4050000000000002</v>
      </c>
      <c r="AK40" s="13">
        <v>4.3900000000003274</v>
      </c>
      <c r="AL40" s="13">
        <v>3.3750000000004547</v>
      </c>
      <c r="AM40" s="13">
        <v>2.3580000000001746</v>
      </c>
      <c r="AN40" s="13">
        <v>1.7150000000001455</v>
      </c>
      <c r="AO40" s="13">
        <f>AO34-SUM(AO35:AO39)</f>
        <v>0.61300000000028376</v>
      </c>
      <c r="AP40" s="53"/>
      <c r="AQ40" s="13">
        <f t="shared" si="3"/>
        <v>5.4750000000000227</v>
      </c>
      <c r="AR40" s="13">
        <f t="shared" si="4"/>
        <v>1.1580000000000155</v>
      </c>
      <c r="AS40" s="13">
        <f t="shared" si="5"/>
        <v>10.844000000000051</v>
      </c>
      <c r="AT40" s="13">
        <f t="shared" si="6"/>
        <v>8.2149990000002617</v>
      </c>
      <c r="AU40" s="13">
        <f t="shared" si="21"/>
        <v>7.1770000000001346</v>
      </c>
      <c r="AV40" s="13">
        <f t="shared" si="7"/>
        <v>194.92500000000018</v>
      </c>
      <c r="AW40" s="13">
        <f t="shared" si="8"/>
        <v>11.788000000000011</v>
      </c>
      <c r="AX40" s="13">
        <f t="shared" si="18"/>
        <v>6.4210000000000003</v>
      </c>
      <c r="AY40" s="13">
        <f t="shared" si="19"/>
        <v>2.3580000000001746</v>
      </c>
      <c r="AZ40" s="13">
        <f t="shared" si="20"/>
        <v>0.61300000000028376</v>
      </c>
      <c r="BA40" s="5"/>
    </row>
    <row r="41" spans="2:53" s="5" customFormat="1" ht="16.05" customHeight="1" x14ac:dyDescent="0.3">
      <c r="C41" s="26" t="s">
        <v>136</v>
      </c>
      <c r="D41" s="19">
        <v>884.78200000000004</v>
      </c>
      <c r="E41" s="19">
        <v>908.64</v>
      </c>
      <c r="F41" s="19">
        <v>939.89300000000003</v>
      </c>
      <c r="G41" s="19">
        <v>941.26700000000005</v>
      </c>
      <c r="H41" s="19">
        <v>1081.3900000000001</v>
      </c>
      <c r="I41" s="19">
        <v>1086.7249999999999</v>
      </c>
      <c r="J41" s="19">
        <v>1097.847</v>
      </c>
      <c r="K41" s="19">
        <v>1031.2950000000001</v>
      </c>
      <c r="L41" s="19">
        <v>994.26700000000005</v>
      </c>
      <c r="M41" s="19">
        <v>978.76599999999996</v>
      </c>
      <c r="N41" s="19">
        <v>1018.054</v>
      </c>
      <c r="O41" s="19">
        <v>1024.52</v>
      </c>
      <c r="P41" s="19">
        <v>1034.146</v>
      </c>
      <c r="Q41" s="19">
        <v>1043.288</v>
      </c>
      <c r="R41" s="19">
        <v>1830.365</v>
      </c>
      <c r="S41" s="19">
        <v>1940.922</v>
      </c>
      <c r="T41" s="19">
        <v>1976.204</v>
      </c>
      <c r="U41" s="19">
        <v>2043.7519086299999</v>
      </c>
      <c r="V41" s="19">
        <v>2077.6986848100005</v>
      </c>
      <c r="W41" s="19">
        <v>2090.1974422100011</v>
      </c>
      <c r="X41" s="19">
        <v>2111.9256299999997</v>
      </c>
      <c r="Y41" s="19">
        <v>2172.5836300000001</v>
      </c>
      <c r="Z41" s="19">
        <v>2260.6916299999998</v>
      </c>
      <c r="AA41" s="19">
        <v>2342.9921363999997</v>
      </c>
      <c r="AB41" s="19">
        <v>2286.4301364000003</v>
      </c>
      <c r="AC41" s="19">
        <v>2252.3619999999996</v>
      </c>
      <c r="AD41" s="19">
        <v>2564.3710000000005</v>
      </c>
      <c r="AE41" s="19">
        <v>2660.5059999999999</v>
      </c>
      <c r="AF41" s="19">
        <v>2609.3689999999997</v>
      </c>
      <c r="AG41" s="19">
        <v>2644.89</v>
      </c>
      <c r="AH41" s="19">
        <v>2670.7179999999998</v>
      </c>
      <c r="AI41" s="19">
        <v>2722.4089999999997</v>
      </c>
      <c r="AJ41" s="19">
        <v>2730.6070000000004</v>
      </c>
      <c r="AK41" s="19">
        <v>2786.1370000000002</v>
      </c>
      <c r="AL41" s="19">
        <v>2859.797</v>
      </c>
      <c r="AM41" s="19">
        <v>3093.39</v>
      </c>
      <c r="AN41" s="19">
        <v>3355.9859999999999</v>
      </c>
      <c r="AO41" s="19">
        <f>SUM(AO42:AO45)</f>
        <v>3425.9819999999995</v>
      </c>
      <c r="AP41" s="53"/>
      <c r="AQ41" s="19">
        <f t="shared" si="3"/>
        <v>941.26700000000005</v>
      </c>
      <c r="AR41" s="19">
        <f t="shared" si="4"/>
        <v>1031.2950000000001</v>
      </c>
      <c r="AS41" s="19">
        <f t="shared" si="5"/>
        <v>1024.52</v>
      </c>
      <c r="AT41" s="19">
        <f t="shared" si="6"/>
        <v>1940.922</v>
      </c>
      <c r="AU41" s="19">
        <f t="shared" si="21"/>
        <v>2090.1974422100011</v>
      </c>
      <c r="AV41" s="19">
        <f t="shared" si="7"/>
        <v>2342.9921363999997</v>
      </c>
      <c r="AW41" s="19">
        <f t="shared" si="8"/>
        <v>2660.5059999999999</v>
      </c>
      <c r="AX41" s="19">
        <f t="shared" si="18"/>
        <v>2722.4089999999997</v>
      </c>
      <c r="AY41" s="19">
        <f t="shared" si="19"/>
        <v>3093.39</v>
      </c>
      <c r="AZ41" s="19">
        <f t="shared" si="20"/>
        <v>3425.9819999999995</v>
      </c>
    </row>
    <row r="42" spans="2:53" s="2" customFormat="1" ht="16.05" customHeight="1" x14ac:dyDescent="0.3">
      <c r="B42" s="5"/>
      <c r="C42" s="25" t="s">
        <v>137</v>
      </c>
      <c r="D42" s="13">
        <v>382.72699999999998</v>
      </c>
      <c r="E42" s="13">
        <v>382.72699999999998</v>
      </c>
      <c r="F42" s="13">
        <v>382.72699999999998</v>
      </c>
      <c r="G42" s="13">
        <v>382.72699999999998</v>
      </c>
      <c r="H42" s="13">
        <v>382.72699999999998</v>
      </c>
      <c r="I42" s="13">
        <v>382.72699999999998</v>
      </c>
      <c r="J42" s="13">
        <v>382.72699999999998</v>
      </c>
      <c r="K42" s="13">
        <v>382.72699999999998</v>
      </c>
      <c r="L42" s="13">
        <v>382.72699999999998</v>
      </c>
      <c r="M42" s="13">
        <v>382.72699999999998</v>
      </c>
      <c r="N42" s="13">
        <v>382.72699999999998</v>
      </c>
      <c r="O42" s="13">
        <v>382.72699999999998</v>
      </c>
      <c r="P42" s="13">
        <v>382.72699999999998</v>
      </c>
      <c r="Q42" s="13">
        <v>382.72699999999998</v>
      </c>
      <c r="R42" s="13">
        <v>1129.6510000000001</v>
      </c>
      <c r="S42" s="13">
        <v>1200.6659999999999</v>
      </c>
      <c r="T42" s="13">
        <v>1199.47</v>
      </c>
      <c r="U42" s="13">
        <v>1199.569</v>
      </c>
      <c r="V42" s="13">
        <v>1199.2190000000001</v>
      </c>
      <c r="W42" s="13">
        <v>1199.2190000000001</v>
      </c>
      <c r="X42" s="13">
        <v>1199.2190000000001</v>
      </c>
      <c r="Y42" s="13">
        <v>1199.2190000000001</v>
      </c>
      <c r="Z42" s="13">
        <v>1199.2190000000001</v>
      </c>
      <c r="AA42" s="13">
        <v>1199.2190000000001</v>
      </c>
      <c r="AB42" s="13">
        <v>1199.2190000000001</v>
      </c>
      <c r="AC42" s="13">
        <v>1273</v>
      </c>
      <c r="AD42" s="13">
        <v>1605.068</v>
      </c>
      <c r="AE42" s="13">
        <v>1604.848</v>
      </c>
      <c r="AF42" s="13">
        <v>1721.8579999999999</v>
      </c>
      <c r="AG42" s="13">
        <v>1721.8579999999999</v>
      </c>
      <c r="AH42" s="13">
        <v>1721.8579999999999</v>
      </c>
      <c r="AI42" s="13">
        <v>1721.8579999999999</v>
      </c>
      <c r="AJ42" s="13">
        <v>1845.9580000000001</v>
      </c>
      <c r="AK42" s="13">
        <v>1845.9580000000001</v>
      </c>
      <c r="AL42" s="13">
        <v>1834.758</v>
      </c>
      <c r="AM42" s="13">
        <v>1974.758</v>
      </c>
      <c r="AN42" s="13">
        <v>2334.5039999999999</v>
      </c>
      <c r="AO42" s="13">
        <v>2334.5039999999999</v>
      </c>
      <c r="AP42" s="53"/>
      <c r="AQ42" s="13">
        <f t="shared" si="3"/>
        <v>382.72699999999998</v>
      </c>
      <c r="AR42" s="13">
        <f t="shared" si="4"/>
        <v>382.72699999999998</v>
      </c>
      <c r="AS42" s="13">
        <f t="shared" si="5"/>
        <v>382.72699999999998</v>
      </c>
      <c r="AT42" s="13">
        <f t="shared" si="6"/>
        <v>1200.6659999999999</v>
      </c>
      <c r="AU42" s="13">
        <f t="shared" si="21"/>
        <v>1199.2190000000001</v>
      </c>
      <c r="AV42" s="13">
        <f t="shared" si="7"/>
        <v>1199.2190000000001</v>
      </c>
      <c r="AW42" s="13">
        <f t="shared" si="8"/>
        <v>1604.848</v>
      </c>
      <c r="AX42" s="13">
        <f t="shared" si="18"/>
        <v>1721.8579999999999</v>
      </c>
      <c r="AY42" s="13">
        <f t="shared" si="19"/>
        <v>1974.758</v>
      </c>
      <c r="AZ42" s="13">
        <f t="shared" si="20"/>
        <v>2334.5039999999999</v>
      </c>
      <c r="BA42" s="5"/>
    </row>
    <row r="43" spans="2:53" s="2" customFormat="1" ht="16.05" customHeight="1" x14ac:dyDescent="0.3">
      <c r="B43" s="5"/>
      <c r="C43" s="25" t="s">
        <v>138</v>
      </c>
      <c r="D43" s="13">
        <v>390.15600000000001</v>
      </c>
      <c r="E43" s="13">
        <v>383.62900000000002</v>
      </c>
      <c r="F43" s="13">
        <v>383.62900000000002</v>
      </c>
      <c r="G43" s="13">
        <v>383.77600000000001</v>
      </c>
      <c r="H43" s="13">
        <v>522.30899999999997</v>
      </c>
      <c r="I43" s="13">
        <v>522.98500000000001</v>
      </c>
      <c r="J43" s="13">
        <v>518.80499999999995</v>
      </c>
      <c r="K43" s="13">
        <v>380.83100000000002</v>
      </c>
      <c r="L43" s="13">
        <v>380.88400000000001</v>
      </c>
      <c r="M43" s="13">
        <v>380.88400000000001</v>
      </c>
      <c r="N43" s="13">
        <v>380.88400000000001</v>
      </c>
      <c r="O43" s="13">
        <v>381.00099999999998</v>
      </c>
      <c r="P43" s="13">
        <v>381.423</v>
      </c>
      <c r="Q43" s="13">
        <v>381.42200000000003</v>
      </c>
      <c r="R43" s="13">
        <v>381.42200000000003</v>
      </c>
      <c r="S43" s="13">
        <v>383.43200000000002</v>
      </c>
      <c r="T43" s="13">
        <v>375.74200000000002</v>
      </c>
      <c r="U43" s="13">
        <v>373.83499999999998</v>
      </c>
      <c r="V43" s="13">
        <v>378.25200000000001</v>
      </c>
      <c r="W43" s="13">
        <v>369.697</v>
      </c>
      <c r="X43" s="13">
        <v>367.99099999999999</v>
      </c>
      <c r="Y43" s="13">
        <v>452.08263000000011</v>
      </c>
      <c r="Z43" s="13">
        <v>370.839</v>
      </c>
      <c r="AA43" s="13">
        <v>370.88499999999999</v>
      </c>
      <c r="AB43" s="13">
        <v>438.76</v>
      </c>
      <c r="AC43" s="13">
        <v>369.35400000000004</v>
      </c>
      <c r="AD43" s="13">
        <v>373.09300000000002</v>
      </c>
      <c r="AE43" s="13">
        <v>366.61199999999997</v>
      </c>
      <c r="AF43" s="13">
        <v>379.62</v>
      </c>
      <c r="AG43" s="13">
        <v>383.12700000000001</v>
      </c>
      <c r="AH43" s="13">
        <v>367.99400000000003</v>
      </c>
      <c r="AI43" s="13">
        <v>374.96699999999998</v>
      </c>
      <c r="AJ43" s="13">
        <v>369.19300000000004</v>
      </c>
      <c r="AK43" s="13">
        <v>384.26499999999999</v>
      </c>
      <c r="AL43" s="13">
        <v>393.214</v>
      </c>
      <c r="AM43" s="13">
        <v>383.44099999999997</v>
      </c>
      <c r="AN43" s="13">
        <v>378.81099999999998</v>
      </c>
      <c r="AO43" s="13">
        <v>377.93700000000001</v>
      </c>
      <c r="AP43" s="53"/>
      <c r="AQ43" s="13">
        <f t="shared" si="3"/>
        <v>383.77600000000001</v>
      </c>
      <c r="AR43" s="13">
        <f t="shared" si="4"/>
        <v>380.83100000000002</v>
      </c>
      <c r="AS43" s="13">
        <f t="shared" si="5"/>
        <v>381.00099999999998</v>
      </c>
      <c r="AT43" s="13">
        <f t="shared" si="6"/>
        <v>383.43200000000002</v>
      </c>
      <c r="AU43" s="13">
        <f t="shared" si="21"/>
        <v>369.697</v>
      </c>
      <c r="AV43" s="13">
        <f t="shared" si="7"/>
        <v>370.88499999999999</v>
      </c>
      <c r="AW43" s="13">
        <f t="shared" si="8"/>
        <v>366.61199999999997</v>
      </c>
      <c r="AX43" s="13">
        <f t="shared" si="18"/>
        <v>374.96699999999998</v>
      </c>
      <c r="AY43" s="13">
        <f t="shared" si="19"/>
        <v>383.44099999999997</v>
      </c>
      <c r="AZ43" s="13">
        <f t="shared" si="20"/>
        <v>377.93700000000001</v>
      </c>
      <c r="BA43" s="5"/>
    </row>
    <row r="44" spans="2:53" s="2" customFormat="1" ht="16.05" customHeight="1" x14ac:dyDescent="0.3">
      <c r="B44" s="5"/>
      <c r="C44" s="25" t="s">
        <v>139</v>
      </c>
      <c r="D44" s="13">
        <v>111.899</v>
      </c>
      <c r="E44" s="13">
        <v>142.28399999999999</v>
      </c>
      <c r="F44" s="13">
        <v>173.53699999999998</v>
      </c>
      <c r="G44" s="13">
        <v>174.76400000000001</v>
      </c>
      <c r="H44" s="13">
        <v>176.35400000000001</v>
      </c>
      <c r="I44" s="13">
        <v>181.01300000000001</v>
      </c>
      <c r="J44" s="13">
        <v>196.315</v>
      </c>
      <c r="K44" s="13">
        <v>267.73700000000002</v>
      </c>
      <c r="L44" s="13">
        <v>230.65600000000001</v>
      </c>
      <c r="M44" s="13">
        <v>215.15500000000003</v>
      </c>
      <c r="N44" s="13">
        <v>254.44300000000001</v>
      </c>
      <c r="O44" s="13">
        <v>260.79199999999997</v>
      </c>
      <c r="P44" s="13">
        <v>269.99599999999998</v>
      </c>
      <c r="Q44" s="13">
        <v>279.13899999999995</v>
      </c>
      <c r="R44" s="13">
        <v>319.29199999999997</v>
      </c>
      <c r="S44" s="13">
        <v>356.82400000000001</v>
      </c>
      <c r="T44" s="13">
        <v>400.99200000000002</v>
      </c>
      <c r="U44" s="13">
        <v>470.34790862999989</v>
      </c>
      <c r="V44" s="13">
        <v>500.22768481000071</v>
      </c>
      <c r="W44" s="13">
        <v>521.28144221000093</v>
      </c>
      <c r="X44" s="13">
        <v>544.71563000000003</v>
      </c>
      <c r="Y44" s="13">
        <v>521.28200000000004</v>
      </c>
      <c r="Z44" s="13">
        <v>683.02762999999993</v>
      </c>
      <c r="AA44" s="13">
        <v>764.447</v>
      </c>
      <c r="AB44" s="13">
        <v>640.10400000000004</v>
      </c>
      <c r="AC44" s="13">
        <v>603.00099999999998</v>
      </c>
      <c r="AD44" s="13">
        <v>579.34299999999996</v>
      </c>
      <c r="AE44" s="13">
        <v>681.529</v>
      </c>
      <c r="AF44" s="13">
        <v>500.471</v>
      </c>
      <c r="AG44" s="13">
        <v>532.56700000000001</v>
      </c>
      <c r="AH44" s="13">
        <v>573.45699999999999</v>
      </c>
      <c r="AI44" s="13">
        <v>618.01800000000003</v>
      </c>
      <c r="AJ44" s="13">
        <v>507.76400000000001</v>
      </c>
      <c r="AK44" s="13">
        <v>548.11199999999997</v>
      </c>
      <c r="AL44" s="13">
        <v>623.87199999999996</v>
      </c>
      <c r="AM44" s="13">
        <v>726.97699999999998</v>
      </c>
      <c r="AN44" s="13">
        <v>634.58900000000006</v>
      </c>
      <c r="AO44" s="13">
        <v>705.35599999999999</v>
      </c>
      <c r="AP44" s="53"/>
      <c r="AQ44" s="13">
        <f t="shared" si="3"/>
        <v>174.76400000000001</v>
      </c>
      <c r="AR44" s="13">
        <f t="shared" si="4"/>
        <v>267.73700000000002</v>
      </c>
      <c r="AS44" s="13">
        <f t="shared" si="5"/>
        <v>260.79199999999997</v>
      </c>
      <c r="AT44" s="13">
        <f t="shared" si="6"/>
        <v>356.82400000000001</v>
      </c>
      <c r="AU44" s="13">
        <f t="shared" si="21"/>
        <v>521.28144221000093</v>
      </c>
      <c r="AV44" s="13">
        <f t="shared" si="7"/>
        <v>764.447</v>
      </c>
      <c r="AW44" s="13">
        <f t="shared" si="8"/>
        <v>681.529</v>
      </c>
      <c r="AX44" s="13">
        <f t="shared" si="18"/>
        <v>618.01800000000003</v>
      </c>
      <c r="AY44" s="13">
        <f t="shared" si="19"/>
        <v>726.97699999999998</v>
      </c>
      <c r="AZ44" s="13">
        <f t="shared" si="20"/>
        <v>705.35599999999999</v>
      </c>
      <c r="BA44" s="5"/>
    </row>
    <row r="45" spans="2:53" s="2" customFormat="1" ht="16.05" customHeight="1" x14ac:dyDescent="0.3">
      <c r="B45" s="5"/>
      <c r="C45" s="25" t="s">
        <v>140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7.6059999999999999</v>
      </c>
      <c r="AA45" s="13">
        <v>8.4411363999999995</v>
      </c>
      <c r="AB45" s="13">
        <v>8.3471364000000001</v>
      </c>
      <c r="AC45" s="13">
        <v>7.0069999999999997</v>
      </c>
      <c r="AD45" s="13">
        <v>6.867</v>
      </c>
      <c r="AE45" s="13">
        <v>7.5170000000000003</v>
      </c>
      <c r="AF45" s="13">
        <v>7.42</v>
      </c>
      <c r="AG45" s="13">
        <v>7.3380000000000001</v>
      </c>
      <c r="AH45" s="13">
        <v>7.4089999999999998</v>
      </c>
      <c r="AI45" s="13">
        <v>7.5659999999999998</v>
      </c>
      <c r="AJ45" s="13">
        <v>7.6920000000000002</v>
      </c>
      <c r="AK45" s="13">
        <v>7.8019999999999996</v>
      </c>
      <c r="AL45" s="13">
        <v>7.9530000000000003</v>
      </c>
      <c r="AM45" s="13">
        <v>8.2140000000000004</v>
      </c>
      <c r="AN45" s="13">
        <v>8.0820000000000007</v>
      </c>
      <c r="AO45" s="13">
        <v>8.1850000000000005</v>
      </c>
      <c r="AP45" s="53"/>
      <c r="AQ45" s="13">
        <f t="shared" si="3"/>
        <v>0</v>
      </c>
      <c r="AR45" s="13">
        <f t="shared" si="4"/>
        <v>0</v>
      </c>
      <c r="AS45" s="13">
        <f t="shared" si="5"/>
        <v>0</v>
      </c>
      <c r="AT45" s="13">
        <f t="shared" si="6"/>
        <v>0</v>
      </c>
      <c r="AU45" s="13">
        <f t="shared" si="21"/>
        <v>0</v>
      </c>
      <c r="AV45" s="13">
        <f t="shared" si="7"/>
        <v>8.4411363999999995</v>
      </c>
      <c r="AW45" s="13">
        <f t="shared" si="8"/>
        <v>7.5170000000000003</v>
      </c>
      <c r="AX45" s="13">
        <f t="shared" si="18"/>
        <v>7.5659999999999998</v>
      </c>
      <c r="AY45" s="13">
        <f t="shared" si="19"/>
        <v>8.2140000000000004</v>
      </c>
      <c r="AZ45" s="13">
        <f t="shared" si="20"/>
        <v>8.1850000000000005</v>
      </c>
      <c r="BA45" s="5"/>
    </row>
    <row r="46" spans="2:53" ht="16.05" customHeight="1" x14ac:dyDescent="0.3"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</row>
    <row r="47" spans="2:53" ht="16.05" customHeight="1" x14ac:dyDescent="0.3"/>
    <row r="48" spans="2:53" ht="16.05" customHeight="1" x14ac:dyDescent="0.3"/>
    <row r="49" ht="16.05" customHeight="1" x14ac:dyDescent="0.3"/>
    <row r="50" ht="16.05" customHeight="1" x14ac:dyDescent="0.3"/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8E24-CA9E-407E-AB13-0242E088A5BE}">
  <sheetPr codeName="Planilha9">
    <tabColor rgb="FF0000BE"/>
  </sheetPr>
  <dimension ref="B1:BC38"/>
  <sheetViews>
    <sheetView showGridLines="0" zoomScaleNormal="85" workbookViewId="0">
      <pane xSplit="3" ySplit="4" topLeftCell="AP5" activePane="bottomRight" state="frozen"/>
      <selection activeCell="B1" sqref="B1:C3"/>
      <selection pane="topRight" activeCell="B1" sqref="B1:C3"/>
      <selection pane="bottomLeft" activeCell="B1" sqref="B1:C3"/>
      <selection pane="bottomRight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52.5546875" style="1" bestFit="1" customWidth="1"/>
    <col min="4" max="41" width="12.77734375" style="1" customWidth="1"/>
    <col min="42" max="42" width="9.5546875" style="1" bestFit="1" customWidth="1"/>
    <col min="43" max="52" width="12.77734375" style="1" customWidth="1"/>
    <col min="55" max="16384" width="9.21875" style="1"/>
  </cols>
  <sheetData>
    <row r="1" spans="2:52" ht="15" customHeight="1" x14ac:dyDescent="0.3">
      <c r="B1" s="130" t="e" vm="1">
        <v>#VALUE!</v>
      </c>
      <c r="C1" s="130"/>
    </row>
    <row r="2" spans="2:52" ht="15" customHeight="1" x14ac:dyDescent="0.3">
      <c r="B2" s="130"/>
      <c r="C2" s="130"/>
      <c r="AB2" s="28"/>
      <c r="AG2" s="28"/>
      <c r="AH2" s="28"/>
      <c r="AI2" s="28"/>
      <c r="AJ2" s="28"/>
      <c r="AK2" s="28"/>
      <c r="AL2" s="28"/>
      <c r="AM2" s="28"/>
      <c r="AN2" s="28"/>
      <c r="AO2" s="28"/>
    </row>
    <row r="3" spans="2:52" ht="15" customHeight="1" x14ac:dyDescent="0.3">
      <c r="B3" s="130"/>
      <c r="C3" s="130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23"/>
      <c r="AQ3" s="16"/>
      <c r="AR3" s="16"/>
      <c r="AS3" s="37"/>
      <c r="AT3" s="37"/>
      <c r="AU3" s="37"/>
      <c r="AV3" s="37"/>
      <c r="AW3" s="37"/>
      <c r="AX3" s="37"/>
      <c r="AY3" s="37"/>
      <c r="AZ3" s="37"/>
    </row>
    <row r="4" spans="2:52" ht="20.100000000000001" customHeight="1" x14ac:dyDescent="0.3">
      <c r="C4" s="61" t="s">
        <v>141</v>
      </c>
      <c r="D4" s="62" t="s">
        <v>1</v>
      </c>
      <c r="E4" s="62" t="s">
        <v>2</v>
      </c>
      <c r="F4" s="62" t="s">
        <v>3</v>
      </c>
      <c r="G4" s="62" t="s">
        <v>4</v>
      </c>
      <c r="H4" s="62" t="s">
        <v>5</v>
      </c>
      <c r="I4" s="62" t="s">
        <v>6</v>
      </c>
      <c r="J4" s="62" t="s">
        <v>7</v>
      </c>
      <c r="K4" s="62" t="s">
        <v>8</v>
      </c>
      <c r="L4" s="62" t="s">
        <v>9</v>
      </c>
      <c r="M4" s="62" t="s">
        <v>10</v>
      </c>
      <c r="N4" s="62" t="s">
        <v>11</v>
      </c>
      <c r="O4" s="62" t="s">
        <v>12</v>
      </c>
      <c r="P4" s="62" t="s">
        <v>13</v>
      </c>
      <c r="Q4" s="62" t="s">
        <v>14</v>
      </c>
      <c r="R4" s="62" t="s">
        <v>15</v>
      </c>
      <c r="S4" s="62" t="s">
        <v>16</v>
      </c>
      <c r="T4" s="62" t="s">
        <v>17</v>
      </c>
      <c r="U4" s="62" t="s">
        <v>18</v>
      </c>
      <c r="V4" s="62" t="s">
        <v>19</v>
      </c>
      <c r="W4" s="62" t="s">
        <v>20</v>
      </c>
      <c r="X4" s="62" t="s">
        <v>21</v>
      </c>
      <c r="Y4" s="62" t="s">
        <v>22</v>
      </c>
      <c r="Z4" s="62" t="s">
        <v>23</v>
      </c>
      <c r="AA4" s="62" t="s">
        <v>24</v>
      </c>
      <c r="AB4" s="62" t="s">
        <v>25</v>
      </c>
      <c r="AC4" s="62" t="s">
        <v>26</v>
      </c>
      <c r="AD4" s="62" t="s">
        <v>27</v>
      </c>
      <c r="AE4" s="62" t="s">
        <v>28</v>
      </c>
      <c r="AF4" s="62" t="s">
        <v>29</v>
      </c>
      <c r="AG4" s="62" t="s">
        <v>30</v>
      </c>
      <c r="AH4" s="62" t="s">
        <v>31</v>
      </c>
      <c r="AI4" s="62" t="s">
        <v>32</v>
      </c>
      <c r="AJ4" s="62" t="s">
        <v>184</v>
      </c>
      <c r="AK4" s="62" t="s">
        <v>185</v>
      </c>
      <c r="AL4" s="62" t="s">
        <v>194</v>
      </c>
      <c r="AM4" s="62" t="s">
        <v>195</v>
      </c>
      <c r="AN4" s="62" t="s">
        <v>202</v>
      </c>
      <c r="AO4" s="97" t="s">
        <v>205</v>
      </c>
      <c r="AQ4" s="62">
        <v>2017</v>
      </c>
      <c r="AR4" s="62">
        <v>2018</v>
      </c>
      <c r="AS4" s="62">
        <v>2019</v>
      </c>
      <c r="AT4" s="62">
        <v>2020</v>
      </c>
      <c r="AU4" s="62">
        <v>2021</v>
      </c>
      <c r="AV4" s="62">
        <v>2022</v>
      </c>
      <c r="AW4" s="62">
        <v>2023</v>
      </c>
      <c r="AX4" s="62">
        <v>2024</v>
      </c>
      <c r="AY4" s="62">
        <v>2025</v>
      </c>
      <c r="AZ4" s="62" t="s">
        <v>211</v>
      </c>
    </row>
    <row r="5" spans="2:52" ht="16.05" customHeight="1" x14ac:dyDescent="0.3"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2:52" s="5" customFormat="1" ht="16.05" customHeight="1" x14ac:dyDescent="0.3">
      <c r="C6" s="75" t="s">
        <v>198</v>
      </c>
      <c r="D6" s="76">
        <f>'DRE Gerencial | Consolidado'!D26</f>
        <v>52.964999999999975</v>
      </c>
      <c r="E6" s="76">
        <f>'DRE Gerencial | Consolidado'!E26</f>
        <v>77.99799999999999</v>
      </c>
      <c r="F6" s="76">
        <f>'DRE Gerencial | Consolidado'!F26</f>
        <v>84.700999999999993</v>
      </c>
      <c r="G6" s="76">
        <f>'DRE Gerencial | Consolidado'!G26</f>
        <v>63.323999999999984</v>
      </c>
      <c r="H6" s="76">
        <f>'DRE Gerencial | Consolidado'!H26</f>
        <v>45.070000000000036</v>
      </c>
      <c r="I6" s="76">
        <f>'DRE Gerencial | Consolidado'!I26</f>
        <v>46.42499999999999</v>
      </c>
      <c r="J6" s="76">
        <f>'DRE Gerencial | Consolidado'!J26</f>
        <v>78.544000000000011</v>
      </c>
      <c r="K6" s="76">
        <f>'DRE Gerencial | Consolidado'!K26</f>
        <v>71.586000000000013</v>
      </c>
      <c r="L6" s="76">
        <f>'DRE Gerencial | Consolidado'!L26</f>
        <v>26.850340569999972</v>
      </c>
      <c r="M6" s="76">
        <f>'DRE Gerencial | Consolidado'!M26</f>
        <v>77.023786560000076</v>
      </c>
      <c r="N6" s="76">
        <f>'DRE Gerencial | Consolidado'!N26</f>
        <v>62.155826760000018</v>
      </c>
      <c r="O6" s="76">
        <f>'DRE Gerencial | Consolidado'!O26</f>
        <v>93.034922549999976</v>
      </c>
      <c r="P6" s="76">
        <f>'DRE Gerencial | Consolidado'!P26</f>
        <v>64.59099999999998</v>
      </c>
      <c r="Q6" s="76">
        <f>'DRE Gerencial | Consolidado'!Q26</f>
        <v>78.09</v>
      </c>
      <c r="R6" s="76">
        <f>'DRE Gerencial | Consolidado'!R26</f>
        <v>86.702000000000055</v>
      </c>
      <c r="S6" s="76">
        <f>'DRE Gerencial | Consolidado'!S26</f>
        <v>97.162000000000049</v>
      </c>
      <c r="T6" s="76">
        <f>'DRE Gerencial | Consolidado'!T26</f>
        <v>99.087000000000018</v>
      </c>
      <c r="U6" s="76">
        <f>'DRE Gerencial | Consolidado'!U26</f>
        <v>131.53773088999981</v>
      </c>
      <c r="V6" s="76">
        <f>'DRE Gerencial | Consolidado'!V26</f>
        <v>89.967654420000059</v>
      </c>
      <c r="W6" s="76">
        <f>'DRE Gerencial | Consolidado'!W26</f>
        <v>80.016203209999958</v>
      </c>
      <c r="X6" s="76">
        <f>'DRE Gerencial | Consolidado'!X26</f>
        <v>83.38387985</v>
      </c>
      <c r="Y6" s="76">
        <f>'DRE Gerencial | Consolidado'!Y26</f>
        <v>132.05998287999995</v>
      </c>
      <c r="Z6" s="76">
        <f>'DRE Gerencial | Consolidado'!Z26</f>
        <v>101.71277983500003</v>
      </c>
      <c r="AA6" s="76">
        <f>'DRE Gerencial | Consolidado'!AA26</f>
        <v>127.77039323630117</v>
      </c>
      <c r="AB6" s="76">
        <f>'DRE Gerencial | Consolidado'!AB26</f>
        <v>54.587198027263383</v>
      </c>
      <c r="AC6" s="76">
        <f>'DRE Gerencial | Consolidado'!AC26</f>
        <v>152.93774334999995</v>
      </c>
      <c r="AD6" s="76">
        <f>'DRE Gerencial | Consolidado'!AD26</f>
        <v>143.80551545999927</v>
      </c>
      <c r="AE6" s="76">
        <f>'DRE Gerencial | Consolidado'!AE26</f>
        <v>124.62618867048543</v>
      </c>
      <c r="AF6" s="76">
        <f>'DRE Gerencial | Consolidado'!AF26</f>
        <v>96.862811680000092</v>
      </c>
      <c r="AG6" s="76">
        <f>'DRE Gerencial | Consolidado'!AG26</f>
        <v>176.91638412999981</v>
      </c>
      <c r="AH6" s="76">
        <f>'DRE Gerencial | Consolidado'!AH26</f>
        <v>190.69029674000072</v>
      </c>
      <c r="AI6" s="76">
        <f>'DRE Gerencial | Consolidado'!AI26</f>
        <v>164.01127028999946</v>
      </c>
      <c r="AJ6" s="76">
        <f>'DRE Gerencial | Consolidado'!AJ26</f>
        <v>150.33563998000017</v>
      </c>
      <c r="AK6" s="76">
        <f>'DRE Gerencial | Consolidado'!AK26</f>
        <v>244.05256105999837</v>
      </c>
      <c r="AL6" s="76">
        <f>'DRE Gerencial | Consolidado'!AL26</f>
        <v>260.06902414000115</v>
      </c>
      <c r="AM6" s="76">
        <f>'DRE Gerencial | Consolidado'!AM26</f>
        <v>250.26468930999869</v>
      </c>
      <c r="AN6" s="76">
        <f>'DRE Gerencial | Consolidado'!AN26</f>
        <v>204.66831067999982</v>
      </c>
      <c r="AO6" s="76">
        <f>'DRE Gerencial | Consolidado'!AO26</f>
        <v>281.72338181000089</v>
      </c>
      <c r="AP6" s="53"/>
      <c r="AQ6" s="76">
        <f t="shared" ref="AQ6:AQ17" si="0">SUM(D6:G6)</f>
        <v>278.98799999999994</v>
      </c>
      <c r="AR6" s="76">
        <f t="shared" ref="AR6:AR17" si="1">SUM(H6:K6)</f>
        <v>241.62500000000006</v>
      </c>
      <c r="AS6" s="76">
        <f t="shared" ref="AS6:AS17" si="2">SUM(L6:O6)</f>
        <v>259.06487644000003</v>
      </c>
      <c r="AT6" s="76">
        <f t="shared" ref="AT6:AT17" si="3">SUM(P6:S6)</f>
        <v>326.54500000000007</v>
      </c>
      <c r="AU6" s="76">
        <f t="shared" ref="AU6:AU17" si="4">SUM(T6:W6)</f>
        <v>400.60858851999984</v>
      </c>
      <c r="AV6" s="76">
        <f t="shared" ref="AV6:AV17" si="5">SUM(X6:AA6)</f>
        <v>444.92703580130114</v>
      </c>
      <c r="AW6" s="76">
        <f>SUM(AB6:AE6)</f>
        <v>475.95664550774802</v>
      </c>
      <c r="AX6" s="76">
        <f>SUM(AF6:AI6)</f>
        <v>628.48076284000012</v>
      </c>
      <c r="AY6" s="76">
        <f t="shared" ref="AY6:AY17" si="6">SUM(AJ6:AM6)</f>
        <v>904.72191448999843</v>
      </c>
      <c r="AZ6" s="76">
        <f t="shared" ref="AZ6:AZ17" si="7">SUM(AN6:AO6)</f>
        <v>486.39169249000071</v>
      </c>
    </row>
    <row r="7" spans="2:52" s="5" customFormat="1" ht="16.05" customHeight="1" x14ac:dyDescent="0.3">
      <c r="C7" s="29" t="s">
        <v>142</v>
      </c>
      <c r="D7" s="13">
        <v>-12.614364400000003</v>
      </c>
      <c r="E7" s="13">
        <v>-11.501758429999967</v>
      </c>
      <c r="F7" s="13">
        <v>-13.266286449999999</v>
      </c>
      <c r="G7" s="13">
        <v>-13.270338460000001</v>
      </c>
      <c r="H7" s="13">
        <v>-13.743062150000007</v>
      </c>
      <c r="I7" s="13">
        <v>-12.400237199999999</v>
      </c>
      <c r="J7" s="13">
        <v>-13.673435679999999</v>
      </c>
      <c r="K7" s="13">
        <v>-16.167839319999999</v>
      </c>
      <c r="L7" s="13">
        <v>-15.58805638000001</v>
      </c>
      <c r="M7" s="13">
        <v>-14.92262983999999</v>
      </c>
      <c r="N7" s="13">
        <v>-15.268783640000013</v>
      </c>
      <c r="O7" s="13">
        <v>-17.573109310000014</v>
      </c>
      <c r="P7" s="13">
        <v>-17.787664840000001</v>
      </c>
      <c r="Q7" s="13">
        <v>-15.580357700000004</v>
      </c>
      <c r="R7" s="13">
        <v>-14.544603020000004</v>
      </c>
      <c r="S7" s="13">
        <v>-11.835715229999998</v>
      </c>
      <c r="T7" s="13">
        <v>-12.492000000000001</v>
      </c>
      <c r="U7" s="13">
        <v>-9.4220000000000006</v>
      </c>
      <c r="V7" s="13">
        <v>-10.912000000000001</v>
      </c>
      <c r="W7" s="13">
        <v>-13.88</v>
      </c>
      <c r="X7" s="13">
        <v>-12.93</v>
      </c>
      <c r="Y7" s="13">
        <v>-14.535</v>
      </c>
      <c r="Z7" s="13">
        <v>-17.161999999999999</v>
      </c>
      <c r="AA7" s="13">
        <v>-23.643127079999992</v>
      </c>
      <c r="AB7" s="13">
        <v>-33.642506730000001</v>
      </c>
      <c r="AC7" s="13">
        <v>-38.535889229999988</v>
      </c>
      <c r="AD7" s="13">
        <v>-48.177630149999899</v>
      </c>
      <c r="AE7" s="13">
        <v>-39.648966920000092</v>
      </c>
      <c r="AF7" s="13">
        <v>-26.866590300000013</v>
      </c>
      <c r="AG7" s="13">
        <v>-30.195060039999792</v>
      </c>
      <c r="AH7" s="13">
        <v>-36.694078100000198</v>
      </c>
      <c r="AI7" s="13">
        <v>-42.560406459999911</v>
      </c>
      <c r="AJ7" s="13">
        <v>-42.772147589999904</v>
      </c>
      <c r="AK7" s="13">
        <v>-48.980971950000097</v>
      </c>
      <c r="AL7" s="13">
        <v>-34.570690309998888</v>
      </c>
      <c r="AM7" s="13">
        <v>-36.9106040100001</v>
      </c>
      <c r="AN7" s="13">
        <v>-40.341622089999795</v>
      </c>
      <c r="AO7" s="13">
        <v>-41.379118530000298</v>
      </c>
      <c r="AP7" s="53"/>
      <c r="AQ7" s="13">
        <f t="shared" si="0"/>
        <v>-50.652747739999967</v>
      </c>
      <c r="AR7" s="13">
        <f t="shared" si="1"/>
        <v>-55.984574350000003</v>
      </c>
      <c r="AS7" s="13">
        <f t="shared" si="2"/>
        <v>-63.352579170000027</v>
      </c>
      <c r="AT7" s="13">
        <f t="shared" si="3"/>
        <v>-59.748340790000007</v>
      </c>
      <c r="AU7" s="13">
        <f t="shared" si="4"/>
        <v>-46.706000000000003</v>
      </c>
      <c r="AV7" s="13">
        <f t="shared" si="5"/>
        <v>-68.27012707999998</v>
      </c>
      <c r="AW7" s="13">
        <f t="shared" ref="AW7:AW32" si="8">SUM(AB7:AE7)</f>
        <v>-160.00499302999998</v>
      </c>
      <c r="AX7" s="13">
        <f t="shared" ref="AX7:AX17" si="9">SUM(AF7:AI7)</f>
        <v>-136.31613489999989</v>
      </c>
      <c r="AY7" s="13">
        <f t="shared" si="6"/>
        <v>-163.23441385999899</v>
      </c>
      <c r="AZ7" s="13">
        <f t="shared" si="7"/>
        <v>-81.7207406200001</v>
      </c>
    </row>
    <row r="8" spans="2:52" s="5" customFormat="1" ht="16.05" customHeight="1" x14ac:dyDescent="0.3">
      <c r="C8" s="29" t="s">
        <v>143</v>
      </c>
      <c r="D8" s="13">
        <v>3.327</v>
      </c>
      <c r="E8" s="13">
        <v>-0.22600000000000001</v>
      </c>
      <c r="F8" s="13">
        <v>-0.32900000000000001</v>
      </c>
      <c r="G8" s="13">
        <v>-0.42299999999999999</v>
      </c>
      <c r="H8" s="13">
        <v>0.58499999999999996</v>
      </c>
      <c r="I8" s="13">
        <v>-0.69099999999999995</v>
      </c>
      <c r="J8" s="13">
        <v>-0.39400000000000002</v>
      </c>
      <c r="K8" s="13">
        <v>-0.376</v>
      </c>
      <c r="L8" s="13">
        <v>-0.38700000000000001</v>
      </c>
      <c r="M8" s="13">
        <v>5.8000000000000003E-2</v>
      </c>
      <c r="N8" s="13">
        <v>9.6000000000000002E-2</v>
      </c>
      <c r="O8" s="13">
        <v>-0.27300000000000002</v>
      </c>
      <c r="P8" s="13">
        <v>0.55300000000000005</v>
      </c>
      <c r="Q8" s="13">
        <v>-0.182</v>
      </c>
      <c r="R8" s="13">
        <v>-1.304</v>
      </c>
      <c r="S8" s="13">
        <v>-0.379</v>
      </c>
      <c r="T8" s="13">
        <v>-0.371</v>
      </c>
      <c r="U8" s="13">
        <v>-0.314</v>
      </c>
      <c r="V8" s="13">
        <v>-0.92100000000000004</v>
      </c>
      <c r="W8" s="13">
        <v>-0.625</v>
      </c>
      <c r="X8" s="13">
        <v>-0.83899999999999997</v>
      </c>
      <c r="Y8" s="13">
        <v>-1.2929999999999999</v>
      </c>
      <c r="Z8" s="13">
        <v>-1.3443691999999974</v>
      </c>
      <c r="AA8" s="13">
        <v>-1.67240644</v>
      </c>
      <c r="AB8" s="13">
        <v>-1.8873609144918997</v>
      </c>
      <c r="AC8" s="13">
        <v>-1.8035450099999999</v>
      </c>
      <c r="AD8" s="13">
        <v>-1.571035050000001</v>
      </c>
      <c r="AE8" s="13">
        <v>-1.4826727255080998</v>
      </c>
      <c r="AF8" s="13">
        <v>-1.778</v>
      </c>
      <c r="AG8" s="13">
        <v>-1.4930000000000001</v>
      </c>
      <c r="AH8" s="13">
        <v>-1.3220000000000001</v>
      </c>
      <c r="AI8" s="13">
        <v>-1.9139999999999993</v>
      </c>
      <c r="AJ8" s="13">
        <v>-2.859</v>
      </c>
      <c r="AK8" s="13">
        <v>-2.383</v>
      </c>
      <c r="AL8" s="13">
        <v>-1.0649999999999999</v>
      </c>
      <c r="AM8" s="13">
        <v>-2.0049999999999999</v>
      </c>
      <c r="AN8" s="13">
        <v>-1.8560000000000001</v>
      </c>
      <c r="AO8" s="13">
        <v>-0.27299999999999991</v>
      </c>
      <c r="AP8" s="53"/>
      <c r="AQ8" s="13">
        <f t="shared" si="0"/>
        <v>2.3489999999999998</v>
      </c>
      <c r="AR8" s="13">
        <f t="shared" si="1"/>
        <v>-0.876</v>
      </c>
      <c r="AS8" s="13">
        <f t="shared" si="2"/>
        <v>-0.50600000000000001</v>
      </c>
      <c r="AT8" s="13">
        <f t="shared" si="3"/>
        <v>-1.3120000000000001</v>
      </c>
      <c r="AU8" s="13">
        <f t="shared" si="4"/>
        <v>-2.2309999999999999</v>
      </c>
      <c r="AV8" s="13">
        <f t="shared" si="5"/>
        <v>-5.1487756399999967</v>
      </c>
      <c r="AW8" s="13">
        <f t="shared" si="8"/>
        <v>-6.7446137000000004</v>
      </c>
      <c r="AX8" s="13">
        <f t="shared" si="9"/>
        <v>-6.5069999999999997</v>
      </c>
      <c r="AY8" s="13">
        <f t="shared" si="6"/>
        <v>-8.3120000000000012</v>
      </c>
      <c r="AZ8" s="13">
        <f t="shared" si="7"/>
        <v>-2.129</v>
      </c>
    </row>
    <row r="9" spans="2:52" s="5" customFormat="1" ht="16.05" customHeight="1" x14ac:dyDescent="0.3">
      <c r="C9" s="29" t="s">
        <v>193</v>
      </c>
      <c r="D9" s="13">
        <v>-27.134</v>
      </c>
      <c r="E9" s="13">
        <v>0.56435970000006819</v>
      </c>
      <c r="F9" s="13">
        <v>-15.557998140000066</v>
      </c>
      <c r="G9" s="13">
        <v>-0.88697649000000922</v>
      </c>
      <c r="H9" s="13">
        <v>-20.956967659999989</v>
      </c>
      <c r="I9" s="13">
        <v>-36.576092469999793</v>
      </c>
      <c r="J9" s="13">
        <v>-14.292251540000116</v>
      </c>
      <c r="K9" s="13">
        <v>70.368626530000085</v>
      </c>
      <c r="L9" s="13">
        <v>-36.037270800000087</v>
      </c>
      <c r="M9" s="13">
        <v>-4.8481593200002848</v>
      </c>
      <c r="N9" s="13">
        <v>0.57609790000017824</v>
      </c>
      <c r="O9" s="13">
        <v>13.415628939999962</v>
      </c>
      <c r="P9" s="13">
        <v>-66.322128299999903</v>
      </c>
      <c r="Q9" s="13">
        <v>48.748740010000013</v>
      </c>
      <c r="R9" s="13">
        <v>-45.134330659999961</v>
      </c>
      <c r="S9" s="13">
        <v>-3.393294250000082</v>
      </c>
      <c r="T9" s="13">
        <v>-48.883130659999992</v>
      </c>
      <c r="U9" s="13">
        <v>-39.592569249999976</v>
      </c>
      <c r="V9" s="13">
        <v>-6.5924344800000512</v>
      </c>
      <c r="W9" s="13">
        <v>-3.9518071499999117</v>
      </c>
      <c r="X9" s="13">
        <v>-32.532960410000065</v>
      </c>
      <c r="Y9" s="13">
        <v>-61.318912439999899</v>
      </c>
      <c r="Z9" s="13">
        <v>-49.940456710000177</v>
      </c>
      <c r="AA9" s="13">
        <v>22.970710320500089</v>
      </c>
      <c r="AB9" s="13">
        <v>-74.045745440500014</v>
      </c>
      <c r="AC9" s="13">
        <v>-30.071138169999671</v>
      </c>
      <c r="AD9" s="13">
        <v>80.614009140000007</v>
      </c>
      <c r="AE9" s="13">
        <v>3.4936318899997616</v>
      </c>
      <c r="AF9" s="13">
        <v>-100.71220363000029</v>
      </c>
      <c r="AG9" s="13">
        <v>-53.941899989999825</v>
      </c>
      <c r="AH9" s="13">
        <v>-8.9096010500000205</v>
      </c>
      <c r="AI9" s="13">
        <v>58.449050749999998</v>
      </c>
      <c r="AJ9" s="13">
        <v>-163.86512375999996</v>
      </c>
      <c r="AK9" s="13">
        <v>-143.29641194999999</v>
      </c>
      <c r="AL9" s="13">
        <v>-119.61640545000023</v>
      </c>
      <c r="AM9" s="13">
        <v>-17.438475149999817</v>
      </c>
      <c r="AN9" s="13">
        <v>-17.554605100000046</v>
      </c>
      <c r="AO9" s="13">
        <v>3.6356357599999676</v>
      </c>
      <c r="AP9" s="53"/>
      <c r="AQ9" s="13">
        <f t="shared" si="0"/>
        <v>-43.014614930000008</v>
      </c>
      <c r="AR9" s="13">
        <f t="shared" si="1"/>
        <v>-1.45668513999982</v>
      </c>
      <c r="AS9" s="13">
        <f t="shared" si="2"/>
        <v>-26.893703280000231</v>
      </c>
      <c r="AT9" s="13">
        <f t="shared" si="3"/>
        <v>-66.101013199999926</v>
      </c>
      <c r="AU9" s="13">
        <f t="shared" si="4"/>
        <v>-99.019941539999934</v>
      </c>
      <c r="AV9" s="13">
        <f t="shared" si="5"/>
        <v>-120.82161923950007</v>
      </c>
      <c r="AW9" s="13">
        <f t="shared" si="8"/>
        <v>-20.009242580499915</v>
      </c>
      <c r="AX9" s="13">
        <f t="shared" si="9"/>
        <v>-105.11465392000014</v>
      </c>
      <c r="AY9" s="13">
        <f t="shared" si="6"/>
        <v>-444.21641631</v>
      </c>
      <c r="AZ9" s="13">
        <f t="shared" si="7"/>
        <v>-13.918969340000078</v>
      </c>
    </row>
    <row r="10" spans="2:52" s="2" customFormat="1" ht="16.05" customHeight="1" x14ac:dyDescent="0.3">
      <c r="C10" s="29" t="s">
        <v>144</v>
      </c>
      <c r="D10" s="13">
        <v>81.563999999999993</v>
      </c>
      <c r="E10" s="13">
        <v>79.111000000000004</v>
      </c>
      <c r="F10" s="13">
        <v>-122.587</v>
      </c>
      <c r="G10" s="13">
        <v>-135.81299999999999</v>
      </c>
      <c r="H10" s="13">
        <v>94.369</v>
      </c>
      <c r="I10" s="13">
        <v>-84.506</v>
      </c>
      <c r="J10" s="13">
        <v>-62.277000000000001</v>
      </c>
      <c r="K10" s="13">
        <v>-71.44</v>
      </c>
      <c r="L10" s="13">
        <v>92.683999999999997</v>
      </c>
      <c r="M10" s="13">
        <v>73.355999999999995</v>
      </c>
      <c r="N10" s="13">
        <v>60.75</v>
      </c>
      <c r="O10" s="13">
        <v>-150.482</v>
      </c>
      <c r="P10" s="13">
        <v>-29.501999999999999</v>
      </c>
      <c r="Q10" s="13">
        <v>-62.634999999999998</v>
      </c>
      <c r="R10" s="13">
        <v>-26.952999999999999</v>
      </c>
      <c r="S10" s="13">
        <v>-118</v>
      </c>
      <c r="T10" s="13">
        <v>-93.97</v>
      </c>
      <c r="U10" s="13">
        <v>-47.41</v>
      </c>
      <c r="V10" s="13">
        <v>-10.782999999999999</v>
      </c>
      <c r="W10" s="13">
        <v>-98.590999999999994</v>
      </c>
      <c r="X10" s="13">
        <v>-11.04</v>
      </c>
      <c r="Y10" s="13">
        <v>-90.472999999999999</v>
      </c>
      <c r="Z10" s="13">
        <v>-228.19300000000001</v>
      </c>
      <c r="AA10" s="13">
        <v>-255.44600000000005</v>
      </c>
      <c r="AB10" s="13">
        <v>-14.959</v>
      </c>
      <c r="AC10" s="13">
        <v>110.38300000000001</v>
      </c>
      <c r="AD10" s="13">
        <v>2.5339999999999883</v>
      </c>
      <c r="AE10" s="13">
        <v>-130.09299999999999</v>
      </c>
      <c r="AF10" s="13">
        <v>122.791</v>
      </c>
      <c r="AG10" s="13">
        <v>86.381</v>
      </c>
      <c r="AH10" s="13">
        <v>-167.82</v>
      </c>
      <c r="AI10" s="13">
        <v>-370.27099999999996</v>
      </c>
      <c r="AJ10" s="13">
        <v>257.30700000000002</v>
      </c>
      <c r="AK10" s="13">
        <v>-122.346</v>
      </c>
      <c r="AL10" s="13">
        <v>-151.03300000000002</v>
      </c>
      <c r="AM10" s="13">
        <v>-334.57499999999999</v>
      </c>
      <c r="AN10" s="13">
        <v>-19.677</v>
      </c>
      <c r="AO10" s="13">
        <v>83.966000000000008</v>
      </c>
      <c r="AP10" s="53"/>
      <c r="AQ10" s="13">
        <f t="shared" si="0"/>
        <v>-97.72499999999998</v>
      </c>
      <c r="AR10" s="13">
        <f t="shared" si="1"/>
        <v>-123.854</v>
      </c>
      <c r="AS10" s="13">
        <f t="shared" si="2"/>
        <v>76.307999999999993</v>
      </c>
      <c r="AT10" s="13">
        <f t="shared" si="3"/>
        <v>-237.09</v>
      </c>
      <c r="AU10" s="13">
        <f t="shared" si="4"/>
        <v>-250.75399999999996</v>
      </c>
      <c r="AV10" s="13">
        <f t="shared" si="5"/>
        <v>-585.15200000000004</v>
      </c>
      <c r="AW10" s="13">
        <f t="shared" si="8"/>
        <v>-32.134999999999991</v>
      </c>
      <c r="AX10" s="13">
        <f t="shared" si="9"/>
        <v>-328.91899999999998</v>
      </c>
      <c r="AY10" s="13">
        <f t="shared" si="6"/>
        <v>-350.64699999999999</v>
      </c>
      <c r="AZ10" s="13">
        <f t="shared" si="7"/>
        <v>64.289000000000016</v>
      </c>
    </row>
    <row r="11" spans="2:52" s="2" customFormat="1" ht="16.05" customHeight="1" x14ac:dyDescent="0.3">
      <c r="C11" s="29" t="s">
        <v>145</v>
      </c>
      <c r="D11" s="13">
        <v>-154.27699999999999</v>
      </c>
      <c r="E11" s="13">
        <v>-107.97499999999999</v>
      </c>
      <c r="F11" s="13">
        <v>174.578</v>
      </c>
      <c r="G11" s="13">
        <v>67.335999999999999</v>
      </c>
      <c r="H11" s="13">
        <v>-52.499000000000002</v>
      </c>
      <c r="I11" s="13">
        <v>66.793999999999997</v>
      </c>
      <c r="J11" s="13">
        <v>-8.3450000000000006</v>
      </c>
      <c r="K11" s="13">
        <v>93.254999999999995</v>
      </c>
      <c r="L11" s="13">
        <v>-99.396000000000001</v>
      </c>
      <c r="M11" s="13">
        <v>-121.613</v>
      </c>
      <c r="N11" s="13">
        <v>18.050999999999998</v>
      </c>
      <c r="O11" s="13">
        <v>226.83699999999999</v>
      </c>
      <c r="P11" s="13">
        <v>11.705</v>
      </c>
      <c r="Q11" s="13">
        <v>-65.721000000000004</v>
      </c>
      <c r="R11" s="13">
        <v>54.262999999999998</v>
      </c>
      <c r="S11" s="13">
        <v>136.44900000000001</v>
      </c>
      <c r="T11" s="13">
        <v>5.609</v>
      </c>
      <c r="U11" s="13">
        <v>-68.195999999999998</v>
      </c>
      <c r="V11" s="13">
        <v>8.9</v>
      </c>
      <c r="W11" s="13">
        <v>93.152000000000015</v>
      </c>
      <c r="X11" s="13">
        <v>-26.292000000000002</v>
      </c>
      <c r="Y11" s="13">
        <v>-19.806000000000001</v>
      </c>
      <c r="Z11" s="13">
        <v>128.33199999999999</v>
      </c>
      <c r="AA11" s="13">
        <v>85.884</v>
      </c>
      <c r="AB11" s="13">
        <v>0.82699999999999996</v>
      </c>
      <c r="AC11" s="13">
        <v>44.673000000000002</v>
      </c>
      <c r="AD11" s="13">
        <v>-9.9720000000000031</v>
      </c>
      <c r="AE11" s="13">
        <v>292.84799999999996</v>
      </c>
      <c r="AF11" s="13">
        <v>-174.15100000000001</v>
      </c>
      <c r="AG11" s="13">
        <v>37.372000000000014</v>
      </c>
      <c r="AH11" s="13">
        <v>233.17000000000002</v>
      </c>
      <c r="AI11" s="13">
        <v>249.512</v>
      </c>
      <c r="AJ11" s="13">
        <v>-292.23899999999998</v>
      </c>
      <c r="AK11" s="13">
        <v>100.21799999999999</v>
      </c>
      <c r="AL11" s="13">
        <v>45.415999999999997</v>
      </c>
      <c r="AM11" s="13">
        <v>428.05499999999995</v>
      </c>
      <c r="AN11" s="13">
        <v>-261.39800000000002</v>
      </c>
      <c r="AO11" s="13">
        <v>-10.222999999999956</v>
      </c>
      <c r="AP11" s="53"/>
      <c r="AQ11" s="13">
        <f t="shared" si="0"/>
        <v>-20.337999999999951</v>
      </c>
      <c r="AR11" s="13">
        <f t="shared" si="1"/>
        <v>99.204999999999984</v>
      </c>
      <c r="AS11" s="13">
        <f t="shared" si="2"/>
        <v>23.878999999999962</v>
      </c>
      <c r="AT11" s="13">
        <f t="shared" si="3"/>
        <v>136.696</v>
      </c>
      <c r="AU11" s="13">
        <f t="shared" si="4"/>
        <v>39.465000000000018</v>
      </c>
      <c r="AV11" s="13">
        <f t="shared" si="5"/>
        <v>168.11799999999999</v>
      </c>
      <c r="AW11" s="13">
        <f t="shared" si="8"/>
        <v>328.37599999999998</v>
      </c>
      <c r="AX11" s="13">
        <f t="shared" si="9"/>
        <v>345.90300000000002</v>
      </c>
      <c r="AY11" s="13">
        <f t="shared" si="6"/>
        <v>281.44999999999993</v>
      </c>
      <c r="AZ11" s="13">
        <f t="shared" si="7"/>
        <v>-271.62099999999998</v>
      </c>
    </row>
    <row r="12" spans="2:52" s="8" customFormat="1" ht="16.05" customHeight="1" x14ac:dyDescent="0.3">
      <c r="C12" s="93" t="s">
        <v>146</v>
      </c>
      <c r="D12" s="111" t="s">
        <v>210</v>
      </c>
      <c r="E12" s="111" t="s">
        <v>210</v>
      </c>
      <c r="F12" s="111" t="s">
        <v>210</v>
      </c>
      <c r="G12" s="111" t="s">
        <v>210</v>
      </c>
      <c r="H12" s="111" t="s">
        <v>210</v>
      </c>
      <c r="I12" s="111" t="s">
        <v>210</v>
      </c>
      <c r="J12" s="111" t="s">
        <v>210</v>
      </c>
      <c r="K12" s="111" t="s">
        <v>210</v>
      </c>
      <c r="L12" s="111" t="s">
        <v>210</v>
      </c>
      <c r="M12" s="111" t="s">
        <v>210</v>
      </c>
      <c r="N12" s="111" t="s">
        <v>210</v>
      </c>
      <c r="O12" s="111" t="s">
        <v>210</v>
      </c>
      <c r="P12" s="111" t="s">
        <v>210</v>
      </c>
      <c r="Q12" s="111" t="s">
        <v>210</v>
      </c>
      <c r="R12" s="111" t="s">
        <v>210</v>
      </c>
      <c r="S12" s="111" t="s">
        <v>210</v>
      </c>
      <c r="T12" s="15">
        <v>-0.218</v>
      </c>
      <c r="U12" s="15">
        <v>-9.3190000000000008</v>
      </c>
      <c r="V12" s="15">
        <v>6.7919999999999998</v>
      </c>
      <c r="W12" s="15">
        <v>30.530999999999999</v>
      </c>
      <c r="X12" s="15">
        <v>-26.488</v>
      </c>
      <c r="Y12" s="15">
        <v>-8.8949999999999996</v>
      </c>
      <c r="Z12" s="15">
        <v>73.349999999999994</v>
      </c>
      <c r="AA12" s="15">
        <v>100.97600000000001</v>
      </c>
      <c r="AB12" s="15">
        <v>-130.91499999999999</v>
      </c>
      <c r="AC12" s="15">
        <v>-103.654</v>
      </c>
      <c r="AD12" s="15">
        <v>49.342999999999989</v>
      </c>
      <c r="AE12" s="15">
        <v>-56.10499999999999</v>
      </c>
      <c r="AF12" s="111">
        <v>0</v>
      </c>
      <c r="AG12" s="111">
        <v>0</v>
      </c>
      <c r="AH12" s="111">
        <v>0</v>
      </c>
      <c r="AI12" s="111">
        <v>0</v>
      </c>
      <c r="AJ12" s="111">
        <v>0</v>
      </c>
      <c r="AK12" s="111">
        <v>0</v>
      </c>
      <c r="AL12" s="111">
        <v>0</v>
      </c>
      <c r="AM12" s="111">
        <v>0</v>
      </c>
      <c r="AN12" s="111">
        <v>0</v>
      </c>
      <c r="AO12" s="111">
        <v>0</v>
      </c>
      <c r="AP12" s="53"/>
      <c r="AQ12" s="15">
        <f t="shared" si="0"/>
        <v>0</v>
      </c>
      <c r="AR12" s="15">
        <f t="shared" si="1"/>
        <v>0</v>
      </c>
      <c r="AS12" s="15">
        <f t="shared" si="2"/>
        <v>0</v>
      </c>
      <c r="AT12" s="15">
        <f t="shared" si="3"/>
        <v>0</v>
      </c>
      <c r="AU12" s="15">
        <f t="shared" si="4"/>
        <v>27.785999999999998</v>
      </c>
      <c r="AV12" s="15">
        <f t="shared" si="5"/>
        <v>138.94300000000001</v>
      </c>
      <c r="AW12" s="15">
        <f t="shared" si="8"/>
        <v>-241.33099999999999</v>
      </c>
      <c r="AX12" s="15">
        <f t="shared" si="9"/>
        <v>0</v>
      </c>
      <c r="AY12" s="15">
        <f t="shared" si="6"/>
        <v>0</v>
      </c>
      <c r="AZ12" s="15">
        <f t="shared" si="7"/>
        <v>0</v>
      </c>
    </row>
    <row r="13" spans="2:52" s="2" customFormat="1" ht="16.05" customHeight="1" x14ac:dyDescent="0.3">
      <c r="C13" s="29" t="s">
        <v>147</v>
      </c>
      <c r="D13" s="15">
        <v>30.582999999999998</v>
      </c>
      <c r="E13" s="15">
        <v>19.338000000000001</v>
      </c>
      <c r="F13" s="15">
        <v>13.44</v>
      </c>
      <c r="G13" s="15">
        <v>-34.692999999999998</v>
      </c>
      <c r="H13" s="15">
        <v>15.157999999999999</v>
      </c>
      <c r="I13" s="15">
        <v>12.162000000000001</v>
      </c>
      <c r="J13" s="15">
        <v>16.925000000000001</v>
      </c>
      <c r="K13" s="15">
        <v>-38.820999999999998</v>
      </c>
      <c r="L13" s="15">
        <v>13.228999999999999</v>
      </c>
      <c r="M13" s="15">
        <v>11.420999999999999</v>
      </c>
      <c r="N13" s="15">
        <v>17.707000000000001</v>
      </c>
      <c r="O13" s="15">
        <v>-46.685000000000002</v>
      </c>
      <c r="P13" s="15">
        <v>10.064</v>
      </c>
      <c r="Q13" s="15">
        <v>-4.9530000000000003</v>
      </c>
      <c r="R13" s="15">
        <v>30.13</v>
      </c>
      <c r="S13" s="15">
        <v>-59.420999999999999</v>
      </c>
      <c r="T13" s="15">
        <v>25.765999999999998</v>
      </c>
      <c r="U13" s="15">
        <v>9.2430000000000003</v>
      </c>
      <c r="V13" s="15">
        <v>27.856000000000002</v>
      </c>
      <c r="W13" s="15">
        <v>-39.689751000000001</v>
      </c>
      <c r="X13" s="15">
        <v>28.923920000000006</v>
      </c>
      <c r="Y13" s="15">
        <v>16.472313999999997</v>
      </c>
      <c r="Z13" s="15">
        <v>25.318765999999997</v>
      </c>
      <c r="AA13" s="15">
        <v>-62.120000000000005</v>
      </c>
      <c r="AB13" s="15">
        <v>26.048999999999999</v>
      </c>
      <c r="AC13" s="15">
        <v>22.822000000000003</v>
      </c>
      <c r="AD13" s="15">
        <v>18.955999999999996</v>
      </c>
      <c r="AE13" s="15">
        <v>-66.986999999999995</v>
      </c>
      <c r="AF13" s="15">
        <v>37.343000000000004</v>
      </c>
      <c r="AG13" s="15">
        <v>33.367999999999995</v>
      </c>
      <c r="AH13" s="15">
        <v>27.290000000000006</v>
      </c>
      <c r="AI13" s="15">
        <v>-50.660000000000004</v>
      </c>
      <c r="AJ13" s="15">
        <v>41.218000000000004</v>
      </c>
      <c r="AK13" s="15">
        <v>28.924999999999997</v>
      </c>
      <c r="AL13" s="15">
        <v>57.105999999999995</v>
      </c>
      <c r="AM13" s="15">
        <v>-61.603999999999999</v>
      </c>
      <c r="AN13" s="15">
        <v>46.994</v>
      </c>
      <c r="AO13" s="13">
        <v>16.148000000000003</v>
      </c>
      <c r="AP13" s="53"/>
      <c r="AQ13" s="13">
        <f t="shared" si="0"/>
        <v>28.667999999999999</v>
      </c>
      <c r="AR13" s="13">
        <f t="shared" si="1"/>
        <v>5.4240000000000066</v>
      </c>
      <c r="AS13" s="13">
        <f t="shared" si="2"/>
        <v>-4.328000000000003</v>
      </c>
      <c r="AT13" s="13">
        <f t="shared" si="3"/>
        <v>-24.18</v>
      </c>
      <c r="AU13" s="13">
        <f t="shared" si="4"/>
        <v>23.175249000000001</v>
      </c>
      <c r="AV13" s="13">
        <f t="shared" si="5"/>
        <v>8.5949999999999989</v>
      </c>
      <c r="AW13" s="13">
        <f t="shared" si="8"/>
        <v>0.84000000000000341</v>
      </c>
      <c r="AX13" s="13">
        <f t="shared" si="9"/>
        <v>47.341000000000001</v>
      </c>
      <c r="AY13" s="13">
        <f t="shared" si="6"/>
        <v>65.644999999999996</v>
      </c>
      <c r="AZ13" s="13">
        <f t="shared" si="7"/>
        <v>63.142000000000003</v>
      </c>
    </row>
    <row r="14" spans="2:52" s="2" customFormat="1" ht="16.05" customHeight="1" x14ac:dyDescent="0.3">
      <c r="C14" s="29" t="s">
        <v>148</v>
      </c>
      <c r="D14" s="15">
        <v>9.0879999999999992</v>
      </c>
      <c r="E14" s="15">
        <v>5.298</v>
      </c>
      <c r="F14" s="15">
        <v>20.018999999999998</v>
      </c>
      <c r="G14" s="15">
        <v>-23.818999999999999</v>
      </c>
      <c r="H14" s="15">
        <v>-7.02</v>
      </c>
      <c r="I14" s="15">
        <v>-6.766</v>
      </c>
      <c r="J14" s="15">
        <v>-29.734000000000002</v>
      </c>
      <c r="K14" s="15">
        <v>-136.47900000000001</v>
      </c>
      <c r="L14" s="15">
        <v>-21.753</v>
      </c>
      <c r="M14" s="15">
        <v>-54.106000000000002</v>
      </c>
      <c r="N14" s="15">
        <v>-8.6929999999999996</v>
      </c>
      <c r="O14" s="15">
        <v>-145.41800000000001</v>
      </c>
      <c r="P14" s="15">
        <v>-20.056999999999999</v>
      </c>
      <c r="Q14" s="15">
        <v>-37.601999999999997</v>
      </c>
      <c r="R14" s="15">
        <v>-24.271000000000001</v>
      </c>
      <c r="S14" s="15">
        <v>-16.628</v>
      </c>
      <c r="T14" s="15">
        <v>23.510999999999999</v>
      </c>
      <c r="U14" s="15">
        <v>-16.155999999999999</v>
      </c>
      <c r="V14" s="15">
        <v>-33.930999999999997</v>
      </c>
      <c r="W14" s="15">
        <v>-56.649000000000001</v>
      </c>
      <c r="X14" s="15">
        <v>-15.269</v>
      </c>
      <c r="Y14" s="15">
        <v>-0.996</v>
      </c>
      <c r="Z14" s="15">
        <v>-9.8059999999999992</v>
      </c>
      <c r="AA14" s="15">
        <v>-23.408000000000001</v>
      </c>
      <c r="AB14" s="15">
        <v>-44.043999999999997</v>
      </c>
      <c r="AC14" s="15">
        <v>33.168067209998959</v>
      </c>
      <c r="AD14" s="15">
        <v>-20.72</v>
      </c>
      <c r="AE14" s="15">
        <v>24.526932790001037</v>
      </c>
      <c r="AF14" s="15">
        <v>-30.547999999999998</v>
      </c>
      <c r="AG14" s="15">
        <v>40.472999999999999</v>
      </c>
      <c r="AH14" s="15">
        <v>64.039000000000001</v>
      </c>
      <c r="AI14" s="15">
        <v>-72.751999999999995</v>
      </c>
      <c r="AJ14" s="15">
        <v>17.86</v>
      </c>
      <c r="AK14" s="15">
        <v>23.731999999999999</v>
      </c>
      <c r="AL14" s="15">
        <v>-5.7509999999999977</v>
      </c>
      <c r="AM14" s="15">
        <v>31.791000000000011</v>
      </c>
      <c r="AN14" s="15">
        <v>7.5110000000000001</v>
      </c>
      <c r="AO14" s="15">
        <v>-99.262</v>
      </c>
      <c r="AP14" s="53"/>
      <c r="AQ14" s="13">
        <f t="shared" si="0"/>
        <v>10.586000000000002</v>
      </c>
      <c r="AR14" s="13">
        <f t="shared" si="1"/>
        <v>-179.99900000000002</v>
      </c>
      <c r="AS14" s="13">
        <f t="shared" si="2"/>
        <v>-229.97000000000003</v>
      </c>
      <c r="AT14" s="13">
        <f t="shared" si="3"/>
        <v>-98.557999999999993</v>
      </c>
      <c r="AU14" s="13">
        <f t="shared" si="4"/>
        <v>-83.224999999999994</v>
      </c>
      <c r="AV14" s="13">
        <f t="shared" si="5"/>
        <v>-49.478999999999999</v>
      </c>
      <c r="AW14" s="13">
        <f t="shared" si="8"/>
        <v>-7.0689999999999991</v>
      </c>
      <c r="AX14" s="13">
        <f t="shared" si="9"/>
        <v>1.2120000000000033</v>
      </c>
      <c r="AY14" s="13">
        <f t="shared" si="6"/>
        <v>67.632000000000005</v>
      </c>
      <c r="AZ14" s="13">
        <f t="shared" si="7"/>
        <v>-91.751000000000005</v>
      </c>
    </row>
    <row r="15" spans="2:52" s="2" customFormat="1" ht="16.05" customHeight="1" x14ac:dyDescent="0.3">
      <c r="C15" s="29" t="s">
        <v>197</v>
      </c>
      <c r="D15" s="15">
        <v>0.73399999999999999</v>
      </c>
      <c r="E15" s="15">
        <v>-8.9719999999999995</v>
      </c>
      <c r="F15" s="15">
        <v>-7.4350000000000005</v>
      </c>
      <c r="G15" s="15">
        <v>-10.945</v>
      </c>
      <c r="H15" s="15">
        <v>-1.6740000000000066</v>
      </c>
      <c r="I15" s="15">
        <v>0.56100000000000705</v>
      </c>
      <c r="J15" s="15">
        <v>-2.3260000000000076</v>
      </c>
      <c r="K15" s="15">
        <v>-3.268999999999993</v>
      </c>
      <c r="L15" s="15">
        <v>5.2569999999999997</v>
      </c>
      <c r="M15" s="15">
        <v>21.085999999999999</v>
      </c>
      <c r="N15" s="15">
        <v>-7.1589999999999971</v>
      </c>
      <c r="O15" s="15">
        <v>3.895999999999999</v>
      </c>
      <c r="P15" s="15">
        <v>-3.7930000000000001</v>
      </c>
      <c r="Q15" s="15">
        <v>47.311999999999998</v>
      </c>
      <c r="R15" s="15">
        <v>-7.5829999999999957</v>
      </c>
      <c r="S15" s="15">
        <v>-18.688000000000002</v>
      </c>
      <c r="T15" s="15">
        <v>-1.2649999999999999</v>
      </c>
      <c r="U15" s="15">
        <v>-16.795999999999999</v>
      </c>
      <c r="V15" s="15">
        <v>-2.8389999999999995</v>
      </c>
      <c r="W15" s="15">
        <v>-12.776000000000003</v>
      </c>
      <c r="X15" s="15">
        <v>12.336</v>
      </c>
      <c r="Y15" s="15">
        <v>0.6769999999999996</v>
      </c>
      <c r="Z15" s="15">
        <v>-20.712</v>
      </c>
      <c r="AA15" s="15">
        <v>28.169000000000004</v>
      </c>
      <c r="AB15" s="15">
        <v>-8.2590000000000003</v>
      </c>
      <c r="AC15" s="15">
        <v>-56.97</v>
      </c>
      <c r="AD15" s="15">
        <v>13.403999999999996</v>
      </c>
      <c r="AE15" s="15">
        <v>-10.089999999999989</v>
      </c>
      <c r="AF15" s="15">
        <v>6.766</v>
      </c>
      <c r="AG15" s="15">
        <v>-65.424000000000007</v>
      </c>
      <c r="AH15" s="15">
        <v>2.846000000000009</v>
      </c>
      <c r="AI15" s="15">
        <v>71.130999999999986</v>
      </c>
      <c r="AJ15" s="15">
        <v>-11.205</v>
      </c>
      <c r="AK15" s="15">
        <v>22.271000000000001</v>
      </c>
      <c r="AL15" s="15">
        <v>-38.900000000000006</v>
      </c>
      <c r="AM15" s="15">
        <v>116.84700000000001</v>
      </c>
      <c r="AN15" s="15">
        <v>-30.495000000000001</v>
      </c>
      <c r="AO15" s="15">
        <v>-2.41</v>
      </c>
      <c r="AP15" s="53"/>
      <c r="AQ15" s="13">
        <f t="shared" ref="AQ15:AQ16" si="10">SUM(D15:G15)</f>
        <v>-26.618000000000002</v>
      </c>
      <c r="AR15" s="13">
        <f t="shared" ref="AR15:AR16" si="11">SUM(H15:K15)</f>
        <v>-6.7080000000000002</v>
      </c>
      <c r="AS15" s="13">
        <f t="shared" ref="AS15:AS16" si="12">SUM(L15:O15)</f>
        <v>23.08</v>
      </c>
      <c r="AT15" s="13">
        <f t="shared" ref="AT15:AT16" si="13">SUM(P15:S15)</f>
        <v>17.247999999999998</v>
      </c>
      <c r="AU15" s="13">
        <f t="shared" ref="AU15:AU16" si="14">SUM(T15:W15)</f>
        <v>-33.676000000000002</v>
      </c>
      <c r="AV15" s="13">
        <f t="shared" ref="AV15:AV16" si="15">SUM(X15:AA15)</f>
        <v>20.470000000000006</v>
      </c>
      <c r="AW15" s="13">
        <f t="shared" ref="AW15:AW16" si="16">SUM(AB15:AE15)</f>
        <v>-61.914999999999992</v>
      </c>
      <c r="AX15" s="13">
        <f t="shared" ref="AX15:AX16" si="17">SUM(AF15:AI15)</f>
        <v>15.318999999999988</v>
      </c>
      <c r="AY15" s="13">
        <f t="shared" ref="AY15:AY16" si="18">SUM(AJ15:AM15)</f>
        <v>89.013000000000005</v>
      </c>
      <c r="AZ15" s="13">
        <f t="shared" si="7"/>
        <v>-32.905000000000001</v>
      </c>
    </row>
    <row r="16" spans="2:52" s="2" customFormat="1" ht="16.05" customHeight="1" x14ac:dyDescent="0.3">
      <c r="C16" s="29" t="s">
        <v>149</v>
      </c>
      <c r="D16" s="15">
        <v>-6.2916355999999407</v>
      </c>
      <c r="E16" s="15">
        <v>-8.5842415700000814</v>
      </c>
      <c r="F16" s="15">
        <v>-20.068713550000012</v>
      </c>
      <c r="G16" s="15">
        <v>-8.5886615399999471</v>
      </c>
      <c r="H16" s="15">
        <v>-21.379937850000047</v>
      </c>
      <c r="I16" s="15">
        <v>-15.228762799999934</v>
      </c>
      <c r="J16" s="15">
        <v>-0.98956432000004924</v>
      </c>
      <c r="K16" s="15">
        <v>71.944839319999971</v>
      </c>
      <c r="L16" s="15">
        <v>6.7737158100000379</v>
      </c>
      <c r="M16" s="15">
        <v>-22.723156720000077</v>
      </c>
      <c r="N16" s="15">
        <v>8.4919568800000036</v>
      </c>
      <c r="O16" s="15">
        <v>30.708186760000025</v>
      </c>
      <c r="P16" s="15">
        <v>8.8086648400000129</v>
      </c>
      <c r="Q16" s="15">
        <v>4.3583576999999938</v>
      </c>
      <c r="R16" s="15">
        <v>-47.883396980000022</v>
      </c>
      <c r="S16" s="15">
        <v>38.289715229999977</v>
      </c>
      <c r="T16" s="15">
        <v>-32.976000000000013</v>
      </c>
      <c r="U16" s="15">
        <v>-25.301730889999845</v>
      </c>
      <c r="V16" s="15">
        <v>-11.437753770000079</v>
      </c>
      <c r="W16" s="15">
        <v>43.984903129999999</v>
      </c>
      <c r="X16" s="15">
        <v>-13.272622709999983</v>
      </c>
      <c r="Y16" s="15">
        <v>22.49757384000003</v>
      </c>
      <c r="Z16" s="15">
        <v>17.885775505000009</v>
      </c>
      <c r="AA16" s="15">
        <v>-40.655513276301129</v>
      </c>
      <c r="AB16" s="15">
        <v>-47.622597612771415</v>
      </c>
      <c r="AC16" s="15">
        <v>-55.065772399999048</v>
      </c>
      <c r="AD16" s="15">
        <v>73.705945510000788</v>
      </c>
      <c r="AE16" s="15">
        <v>-37.082603754978408</v>
      </c>
      <c r="AF16" s="15">
        <v>6.2753507899999335</v>
      </c>
      <c r="AG16" s="15">
        <v>10.980381289999855</v>
      </c>
      <c r="AH16" s="15">
        <v>1.9024219699995228</v>
      </c>
      <c r="AI16" s="15">
        <v>-25.214804889999542</v>
      </c>
      <c r="AJ16" s="15">
        <v>10.273019199999609</v>
      </c>
      <c r="AK16" s="15">
        <v>-40.759489379998072</v>
      </c>
      <c r="AL16" s="15">
        <v>36.531416559997517</v>
      </c>
      <c r="AM16" s="15">
        <v>25.420552990001738</v>
      </c>
      <c r="AN16" s="15">
        <v>48.7</v>
      </c>
      <c r="AO16" s="13">
        <v>-43.09</v>
      </c>
      <c r="AP16" s="53"/>
      <c r="AQ16" s="13">
        <f t="shared" si="10"/>
        <v>-43.533252259999983</v>
      </c>
      <c r="AR16" s="13">
        <f t="shared" si="11"/>
        <v>34.346574349999941</v>
      </c>
      <c r="AS16" s="13">
        <f t="shared" si="12"/>
        <v>23.25070272999999</v>
      </c>
      <c r="AT16" s="13">
        <f t="shared" si="13"/>
        <v>3.5733407899999605</v>
      </c>
      <c r="AU16" s="13">
        <f t="shared" si="14"/>
        <v>-25.730581529999931</v>
      </c>
      <c r="AV16" s="13">
        <f t="shared" si="15"/>
        <v>-13.544786641301073</v>
      </c>
      <c r="AW16" s="13">
        <f t="shared" si="16"/>
        <v>-66.065028257748082</v>
      </c>
      <c r="AX16" s="13">
        <f t="shared" si="17"/>
        <v>-6.0566508400002306</v>
      </c>
      <c r="AY16" s="13">
        <f t="shared" si="18"/>
        <v>31.465499370000792</v>
      </c>
      <c r="AZ16" s="13">
        <f t="shared" si="7"/>
        <v>5.6099999999999994</v>
      </c>
    </row>
    <row r="17" spans="3:55" s="5" customFormat="1" ht="16.05" customHeight="1" x14ac:dyDescent="0.3">
      <c r="C17" s="75" t="s">
        <v>150</v>
      </c>
      <c r="D17" s="76">
        <f t="shared" ref="D17:AL17" si="19">SUM(D6:D16)</f>
        <v>-22.055999999999962</v>
      </c>
      <c r="E17" s="76">
        <f t="shared" si="19"/>
        <v>45.050359700000037</v>
      </c>
      <c r="F17" s="76">
        <f t="shared" si="19"/>
        <v>113.49400185999991</v>
      </c>
      <c r="G17" s="76">
        <f t="shared" si="19"/>
        <v>-97.778976489999962</v>
      </c>
      <c r="H17" s="76">
        <f t="shared" si="19"/>
        <v>37.909032339999982</v>
      </c>
      <c r="I17" s="76">
        <f t="shared" si="19"/>
        <v>-30.226092469999735</v>
      </c>
      <c r="J17" s="76">
        <f t="shared" si="19"/>
        <v>-36.562251540000169</v>
      </c>
      <c r="K17" s="76">
        <f t="shared" si="19"/>
        <v>40.601626530000075</v>
      </c>
      <c r="L17" s="76">
        <f t="shared" si="19"/>
        <v>-28.367270800000096</v>
      </c>
      <c r="M17" s="76">
        <f t="shared" si="19"/>
        <v>-35.268159320000294</v>
      </c>
      <c r="N17" s="76">
        <f t="shared" si="19"/>
        <v>136.70709790000018</v>
      </c>
      <c r="O17" s="76">
        <f t="shared" si="19"/>
        <v>7.4606289399999568</v>
      </c>
      <c r="P17" s="76">
        <f t="shared" si="19"/>
        <v>-41.74012829999991</v>
      </c>
      <c r="Q17" s="76">
        <f t="shared" si="19"/>
        <v>-8.1642599899999961</v>
      </c>
      <c r="R17" s="76">
        <f t="shared" si="19"/>
        <v>3.421669340000058</v>
      </c>
      <c r="S17" s="76">
        <f t="shared" si="19"/>
        <v>43.555705749999959</v>
      </c>
      <c r="T17" s="76">
        <f t="shared" si="19"/>
        <v>-36.202130659999987</v>
      </c>
      <c r="U17" s="76">
        <f t="shared" si="19"/>
        <v>-91.726569249999983</v>
      </c>
      <c r="V17" s="76">
        <f t="shared" si="19"/>
        <v>56.099466169999936</v>
      </c>
      <c r="W17" s="76">
        <f t="shared" si="19"/>
        <v>21.521548190000075</v>
      </c>
      <c r="X17" s="76">
        <f t="shared" si="19"/>
        <v>-14.019783270000048</v>
      </c>
      <c r="Y17" s="76">
        <f t="shared" si="19"/>
        <v>-25.610041719999927</v>
      </c>
      <c r="Z17" s="76">
        <f t="shared" si="19"/>
        <v>19.441495429999861</v>
      </c>
      <c r="AA17" s="76">
        <f t="shared" si="19"/>
        <v>-41.174943239499925</v>
      </c>
      <c r="AB17" s="76">
        <f t="shared" si="19"/>
        <v>-273.91201267049996</v>
      </c>
      <c r="AC17" s="76">
        <f t="shared" si="19"/>
        <v>77.883465750000227</v>
      </c>
      <c r="AD17" s="76">
        <f t="shared" si="19"/>
        <v>301.92180491000011</v>
      </c>
      <c r="AE17" s="76">
        <f t="shared" si="19"/>
        <v>104.00550994999961</v>
      </c>
      <c r="AF17" s="76">
        <f t="shared" si="19"/>
        <v>-64.017631460000288</v>
      </c>
      <c r="AG17" s="76">
        <f t="shared" si="19"/>
        <v>234.43680539000005</v>
      </c>
      <c r="AH17" s="76">
        <f t="shared" si="19"/>
        <v>305.19203956000001</v>
      </c>
      <c r="AI17" s="76">
        <f t="shared" si="19"/>
        <v>-20.268890309999989</v>
      </c>
      <c r="AJ17" s="76">
        <f t="shared" si="19"/>
        <v>-35.946612170000037</v>
      </c>
      <c r="AK17" s="76">
        <f t="shared" si="19"/>
        <v>61.432687780000194</v>
      </c>
      <c r="AL17" s="76">
        <f t="shared" si="19"/>
        <v>48.186344939999515</v>
      </c>
      <c r="AM17" s="76">
        <f t="shared" ref="AM17:AN17" si="20">SUM(AM6:AM16)</f>
        <v>399.84516314000052</v>
      </c>
      <c r="AN17" s="76">
        <f t="shared" si="20"/>
        <v>-63.448916510000018</v>
      </c>
      <c r="AO17" s="76">
        <f t="shared" ref="AO17" si="21">SUM(AO6:AO16)</f>
        <v>188.83589904000058</v>
      </c>
      <c r="AP17" s="53"/>
      <c r="AQ17" s="76">
        <f t="shared" si="0"/>
        <v>38.709385070000025</v>
      </c>
      <c r="AR17" s="76">
        <f t="shared" si="1"/>
        <v>11.722314860000154</v>
      </c>
      <c r="AS17" s="76">
        <f t="shared" si="2"/>
        <v>80.532296719999749</v>
      </c>
      <c r="AT17" s="76">
        <f t="shared" si="3"/>
        <v>-2.927013199999891</v>
      </c>
      <c r="AU17" s="76">
        <f t="shared" si="4"/>
        <v>-50.30768554999996</v>
      </c>
      <c r="AV17" s="76">
        <f t="shared" si="5"/>
        <v>-61.363272799500038</v>
      </c>
      <c r="AW17" s="76">
        <f t="shared" si="8"/>
        <v>209.89876793949998</v>
      </c>
      <c r="AX17" s="76">
        <f t="shared" si="9"/>
        <v>455.34232317999977</v>
      </c>
      <c r="AY17" s="76">
        <f t="shared" si="6"/>
        <v>473.51758369000021</v>
      </c>
      <c r="AZ17" s="76">
        <f t="shared" si="7"/>
        <v>125.38698253000057</v>
      </c>
      <c r="BB17" s="101"/>
      <c r="BC17" s="101"/>
    </row>
    <row r="18" spans="3:55" s="2" customFormat="1" ht="16.05" customHeight="1" x14ac:dyDescent="0.3"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5"/>
      <c r="AQ18" s="95"/>
      <c r="AR18" s="95"/>
      <c r="AS18" s="95"/>
      <c r="AT18" s="95"/>
      <c r="AU18" s="95"/>
      <c r="AV18" s="95"/>
      <c r="AW18" s="95"/>
      <c r="AX18" s="95"/>
      <c r="AY18" s="95"/>
      <c r="AZ18" s="95"/>
    </row>
    <row r="19" spans="3:55" s="5" customFormat="1" ht="16.05" customHeight="1" x14ac:dyDescent="0.3">
      <c r="C19" s="31" t="s">
        <v>151</v>
      </c>
      <c r="D19" s="30">
        <v>-39.573</v>
      </c>
      <c r="E19" s="30">
        <v>-40.055</v>
      </c>
      <c r="F19" s="30">
        <v>-61.264000000000003</v>
      </c>
      <c r="G19" s="30">
        <v>-64.099999999999994</v>
      </c>
      <c r="H19" s="30">
        <v>-43.734999999999999</v>
      </c>
      <c r="I19" s="30">
        <v>-47.612000000000002</v>
      </c>
      <c r="J19" s="30">
        <v>-49.261000000000003</v>
      </c>
      <c r="K19" s="30">
        <v>-46.445</v>
      </c>
      <c r="L19" s="30">
        <v>-22.815000000000001</v>
      </c>
      <c r="M19" s="30">
        <v>-13.66</v>
      </c>
      <c r="N19" s="30">
        <v>-13.913</v>
      </c>
      <c r="O19" s="30">
        <v>-9.08</v>
      </c>
      <c r="P19" s="30">
        <v>-5.1619999999999999</v>
      </c>
      <c r="Q19" s="30">
        <v>-2.952</v>
      </c>
      <c r="R19" s="30">
        <v>-10.170999999999999</v>
      </c>
      <c r="S19" s="30">
        <v>-27.651</v>
      </c>
      <c r="T19" s="30">
        <v>-22.606000000000002</v>
      </c>
      <c r="U19" s="30">
        <v>-45.341000000000001</v>
      </c>
      <c r="V19" s="30">
        <v>-72.61890065</v>
      </c>
      <c r="W19" s="30">
        <v>-100.92335533999999</v>
      </c>
      <c r="X19" s="30">
        <v>-55.60617714</v>
      </c>
      <c r="Y19" s="30">
        <v>-75.843870719999998</v>
      </c>
      <c r="Z19" s="30">
        <v>-84.876952140000014</v>
      </c>
      <c r="AA19" s="30">
        <v>-109.27234643999998</v>
      </c>
      <c r="AB19" s="30">
        <v>-37.996000000000002</v>
      </c>
      <c r="AC19" s="30">
        <v>-29.193999999999996</v>
      </c>
      <c r="AD19" s="30">
        <v>-11.046999999999997</v>
      </c>
      <c r="AE19" s="30">
        <v>-44.94100000000001</v>
      </c>
      <c r="AF19" s="30">
        <v>-12.074</v>
      </c>
      <c r="AG19" s="30">
        <v>-29.638000000000005</v>
      </c>
      <c r="AH19" s="30">
        <v>-21.838999999999999</v>
      </c>
      <c r="AI19" s="30">
        <v>-38.649000000000001</v>
      </c>
      <c r="AJ19" s="30">
        <v>-27.622</v>
      </c>
      <c r="AK19" s="30">
        <v>-43.424999999999997</v>
      </c>
      <c r="AL19" s="30">
        <v>-71.413000000000011</v>
      </c>
      <c r="AM19" s="30">
        <v>-118.96799999999998</v>
      </c>
      <c r="AN19" s="30">
        <v>-52.277999999999999</v>
      </c>
      <c r="AO19" s="30">
        <v>-78.588000000000022</v>
      </c>
      <c r="AP19" s="53"/>
      <c r="AQ19" s="30">
        <f>SUM(D19:G19)</f>
        <v>-204.99199999999999</v>
      </c>
      <c r="AR19" s="30">
        <f>SUM(H19:K19)</f>
        <v>-187.053</v>
      </c>
      <c r="AS19" s="30">
        <f>SUM(L19:O19)</f>
        <v>-59.468000000000004</v>
      </c>
      <c r="AT19" s="30">
        <f>SUM(P19:S19)</f>
        <v>-45.936</v>
      </c>
      <c r="AU19" s="30">
        <f>SUM(T19:W19)</f>
        <v>-241.48925599</v>
      </c>
      <c r="AV19" s="30">
        <f>SUM(X19:AA19)</f>
        <v>-325.59934643999998</v>
      </c>
      <c r="AW19" s="30">
        <f t="shared" si="8"/>
        <v>-123.178</v>
      </c>
      <c r="AX19" s="30">
        <f t="shared" ref="AX19:AX22" si="22">SUM(AF19:AI19)</f>
        <v>-102.2</v>
      </c>
      <c r="AY19" s="30">
        <f>SUM(AJ19:AM19)</f>
        <v>-261.428</v>
      </c>
      <c r="AZ19" s="30">
        <f>SUM(AN19:AO19)</f>
        <v>-130.86600000000001</v>
      </c>
    </row>
    <row r="20" spans="3:55" s="5" customFormat="1" ht="16.05" customHeight="1" x14ac:dyDescent="0.3">
      <c r="C20" s="29" t="s">
        <v>152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-365.428</v>
      </c>
      <c r="AA20" s="13">
        <v>0</v>
      </c>
      <c r="AB20" s="13">
        <v>0</v>
      </c>
      <c r="AC20" s="13">
        <v>0</v>
      </c>
      <c r="AD20" s="13">
        <v>-197.8</v>
      </c>
      <c r="AE20" s="13">
        <v>0</v>
      </c>
      <c r="AF20" s="13">
        <v>0</v>
      </c>
      <c r="AG20" s="13">
        <v>0</v>
      </c>
      <c r="AH20" s="13">
        <v>-221.49381708000001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53"/>
      <c r="AQ20" s="13">
        <f>SUM(D20:G20)</f>
        <v>0</v>
      </c>
      <c r="AR20" s="13">
        <f>SUM(H20:K20)</f>
        <v>0</v>
      </c>
      <c r="AS20" s="13">
        <f>SUM(L20:O20)</f>
        <v>0</v>
      </c>
      <c r="AT20" s="13">
        <f>SUM(P20:S20)</f>
        <v>0</v>
      </c>
      <c r="AU20" s="13">
        <f>SUM(T20:W20)</f>
        <v>0</v>
      </c>
      <c r="AV20" s="13">
        <f>SUM(X20:AA20)</f>
        <v>-365.428</v>
      </c>
      <c r="AW20" s="13">
        <f t="shared" si="8"/>
        <v>-197.8</v>
      </c>
      <c r="AX20" s="13">
        <f t="shared" si="22"/>
        <v>-221.49381708000001</v>
      </c>
      <c r="AY20" s="13">
        <f>SUM(AJ20:AM20)</f>
        <v>0</v>
      </c>
      <c r="AZ20" s="13">
        <f>SUM(AN20:AO20)</f>
        <v>0</v>
      </c>
    </row>
    <row r="21" spans="3:55" s="5" customFormat="1" ht="16.05" customHeight="1" x14ac:dyDescent="0.3">
      <c r="C21" s="29" t="s">
        <v>153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20.125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53"/>
      <c r="AQ21" s="13">
        <f>SUM(D21:G21)</f>
        <v>0</v>
      </c>
      <c r="AR21" s="13">
        <f>SUM(H21:K21)</f>
        <v>0</v>
      </c>
      <c r="AS21" s="13">
        <f>SUM(L21:O21)</f>
        <v>0</v>
      </c>
      <c r="AT21" s="13">
        <f>SUM(P21:S21)</f>
        <v>0</v>
      </c>
      <c r="AU21" s="13">
        <f>SUM(T21:W21)</f>
        <v>0</v>
      </c>
      <c r="AV21" s="13">
        <f>SUM(X21:AA21)</f>
        <v>20.125</v>
      </c>
      <c r="AW21" s="13">
        <f t="shared" si="8"/>
        <v>0</v>
      </c>
      <c r="AX21" s="13">
        <f t="shared" si="22"/>
        <v>0</v>
      </c>
      <c r="AY21" s="13">
        <f>SUM(AJ21:AM21)</f>
        <v>0</v>
      </c>
      <c r="AZ21" s="13">
        <f>SUM(AN21:AO21)</f>
        <v>0</v>
      </c>
    </row>
    <row r="22" spans="3:55" s="5" customFormat="1" ht="16.05" customHeight="1" x14ac:dyDescent="0.3">
      <c r="C22" s="75" t="s">
        <v>154</v>
      </c>
      <c r="D22" s="76">
        <f t="shared" ref="D22:AI22" si="23">SUM(D19:D21)</f>
        <v>-39.573</v>
      </c>
      <c r="E22" s="76">
        <f t="shared" si="23"/>
        <v>-40.055</v>
      </c>
      <c r="F22" s="76">
        <f t="shared" si="23"/>
        <v>-61.264000000000003</v>
      </c>
      <c r="G22" s="76">
        <f t="shared" si="23"/>
        <v>-64.099999999999994</v>
      </c>
      <c r="H22" s="76">
        <f t="shared" si="23"/>
        <v>-43.734999999999999</v>
      </c>
      <c r="I22" s="76">
        <f t="shared" si="23"/>
        <v>-47.612000000000002</v>
      </c>
      <c r="J22" s="76">
        <f t="shared" si="23"/>
        <v>-49.261000000000003</v>
      </c>
      <c r="K22" s="76">
        <f t="shared" si="23"/>
        <v>-46.445</v>
      </c>
      <c r="L22" s="76">
        <f t="shared" si="23"/>
        <v>-22.815000000000001</v>
      </c>
      <c r="M22" s="76">
        <f t="shared" si="23"/>
        <v>-13.66</v>
      </c>
      <c r="N22" s="76">
        <f t="shared" si="23"/>
        <v>-13.913</v>
      </c>
      <c r="O22" s="76">
        <f t="shared" si="23"/>
        <v>-9.08</v>
      </c>
      <c r="P22" s="76">
        <f t="shared" si="23"/>
        <v>-5.1619999999999999</v>
      </c>
      <c r="Q22" s="76">
        <f t="shared" si="23"/>
        <v>-2.952</v>
      </c>
      <c r="R22" s="76">
        <f t="shared" si="23"/>
        <v>-10.170999999999999</v>
      </c>
      <c r="S22" s="76">
        <f t="shared" si="23"/>
        <v>-27.651</v>
      </c>
      <c r="T22" s="76">
        <f t="shared" si="23"/>
        <v>-22.606000000000002</v>
      </c>
      <c r="U22" s="76">
        <f t="shared" si="23"/>
        <v>-45.341000000000001</v>
      </c>
      <c r="V22" s="76">
        <f t="shared" si="23"/>
        <v>-72.61890065</v>
      </c>
      <c r="W22" s="76">
        <f t="shared" si="23"/>
        <v>-100.92335533999999</v>
      </c>
      <c r="X22" s="76">
        <f t="shared" si="23"/>
        <v>-55.60617714</v>
      </c>
      <c r="Y22" s="76">
        <f t="shared" si="23"/>
        <v>-75.843870719999998</v>
      </c>
      <c r="Z22" s="76">
        <f t="shared" si="23"/>
        <v>-430.17995214000001</v>
      </c>
      <c r="AA22" s="76">
        <f t="shared" si="23"/>
        <v>-109.27234643999998</v>
      </c>
      <c r="AB22" s="76">
        <f t="shared" si="23"/>
        <v>-37.996000000000002</v>
      </c>
      <c r="AC22" s="76">
        <f t="shared" si="23"/>
        <v>-29.193999999999996</v>
      </c>
      <c r="AD22" s="76">
        <f t="shared" si="23"/>
        <v>-208.84700000000001</v>
      </c>
      <c r="AE22" s="76">
        <f t="shared" si="23"/>
        <v>-44.94100000000001</v>
      </c>
      <c r="AF22" s="76">
        <f t="shared" si="23"/>
        <v>-12.074</v>
      </c>
      <c r="AG22" s="76">
        <f t="shared" si="23"/>
        <v>-29.638000000000005</v>
      </c>
      <c r="AH22" s="76">
        <f t="shared" si="23"/>
        <v>-243.33281708000001</v>
      </c>
      <c r="AI22" s="76">
        <f t="shared" si="23"/>
        <v>-38.649000000000001</v>
      </c>
      <c r="AJ22" s="76">
        <f t="shared" ref="AJ22" si="24">SUM(AJ19:AJ21)</f>
        <v>-27.622</v>
      </c>
      <c r="AK22" s="76">
        <f t="shared" ref="AK22:AL22" si="25">SUM(AK19:AK21)</f>
        <v>-43.424999999999997</v>
      </c>
      <c r="AL22" s="76">
        <f t="shared" si="25"/>
        <v>-71.413000000000011</v>
      </c>
      <c r="AM22" s="76">
        <f t="shared" ref="AM22:AN22" si="26">SUM(AM19:AM21)</f>
        <v>-118.96799999999998</v>
      </c>
      <c r="AN22" s="76">
        <f t="shared" si="26"/>
        <v>-52.277999999999999</v>
      </c>
      <c r="AO22" s="76">
        <f t="shared" ref="AO22" si="27">SUM(AO19:AO21)</f>
        <v>-78.588000000000022</v>
      </c>
      <c r="AP22" s="53"/>
      <c r="AQ22" s="76">
        <f>SUM(D22:G22)</f>
        <v>-204.99199999999999</v>
      </c>
      <c r="AR22" s="76">
        <f>SUM(H22:K22)</f>
        <v>-187.053</v>
      </c>
      <c r="AS22" s="76">
        <f>SUM(L22:O22)</f>
        <v>-59.468000000000004</v>
      </c>
      <c r="AT22" s="76">
        <f>SUM(P22:S22)</f>
        <v>-45.936</v>
      </c>
      <c r="AU22" s="76">
        <f>SUM(T22:W22)</f>
        <v>-241.48925599</v>
      </c>
      <c r="AV22" s="76">
        <f>SUM(X22:AA22)</f>
        <v>-670.90234643999997</v>
      </c>
      <c r="AW22" s="76">
        <f t="shared" si="8"/>
        <v>-320.97800000000007</v>
      </c>
      <c r="AX22" s="76">
        <f t="shared" si="22"/>
        <v>-323.69381708000003</v>
      </c>
      <c r="AY22" s="76">
        <f>SUM(AJ22:AM22)</f>
        <v>-261.428</v>
      </c>
      <c r="AZ22" s="76">
        <f>SUM(AN22:AO22)</f>
        <v>-130.86600000000001</v>
      </c>
    </row>
    <row r="23" spans="3:55" s="2" customFormat="1" ht="16.05" customHeight="1" x14ac:dyDescent="0.3"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</row>
    <row r="24" spans="3:55" s="5" customFormat="1" ht="16.05" customHeight="1" x14ac:dyDescent="0.3">
      <c r="C24" s="31" t="s">
        <v>155</v>
      </c>
      <c r="D24" s="30">
        <v>212.72</v>
      </c>
      <c r="E24" s="30">
        <v>58.072000000000003</v>
      </c>
      <c r="F24" s="30">
        <v>207.602</v>
      </c>
      <c r="G24" s="30">
        <v>0.27100000000000002</v>
      </c>
      <c r="H24" s="30">
        <v>185</v>
      </c>
      <c r="I24" s="30">
        <v>160</v>
      </c>
      <c r="J24" s="30">
        <v>0</v>
      </c>
      <c r="K24" s="30">
        <v>120</v>
      </c>
      <c r="L24" s="30">
        <v>482.52199999999999</v>
      </c>
      <c r="M24" s="30">
        <v>123.628</v>
      </c>
      <c r="N24" s="30">
        <v>25</v>
      </c>
      <c r="O24" s="30">
        <v>148.25</v>
      </c>
      <c r="P24" s="30">
        <v>0</v>
      </c>
      <c r="Q24" s="30">
        <v>219</v>
      </c>
      <c r="R24" s="30">
        <v>5</v>
      </c>
      <c r="S24" s="30">
        <v>100</v>
      </c>
      <c r="T24" s="30">
        <v>160</v>
      </c>
      <c r="U24" s="30">
        <v>0</v>
      </c>
      <c r="V24" s="30">
        <v>0</v>
      </c>
      <c r="W24" s="30">
        <v>450</v>
      </c>
      <c r="X24" s="30">
        <v>0</v>
      </c>
      <c r="Y24" s="30">
        <v>0</v>
      </c>
      <c r="Z24" s="30">
        <v>500</v>
      </c>
      <c r="AA24" s="30">
        <v>149.75</v>
      </c>
      <c r="AB24" s="30">
        <v>123.078</v>
      </c>
      <c r="AC24" s="30">
        <v>460.6</v>
      </c>
      <c r="AD24" s="30">
        <v>0</v>
      </c>
      <c r="AE24" s="30">
        <v>0</v>
      </c>
      <c r="AF24" s="30">
        <v>0</v>
      </c>
      <c r="AG24" s="30">
        <v>388.428</v>
      </c>
      <c r="AH24" s="30">
        <v>16.511000000000024</v>
      </c>
      <c r="AI24" s="30">
        <v>3.3949999999999818</v>
      </c>
      <c r="AJ24" s="30">
        <v>7.532</v>
      </c>
      <c r="AK24" s="30">
        <v>827.27599999999995</v>
      </c>
      <c r="AL24" s="30">
        <v>-0.3049999999999109</v>
      </c>
      <c r="AM24" s="30">
        <v>432.68199999999985</v>
      </c>
      <c r="AN24" s="30">
        <v>0</v>
      </c>
      <c r="AO24" s="30">
        <v>0</v>
      </c>
      <c r="AP24" s="53"/>
      <c r="AQ24" s="30">
        <f t="shared" ref="AQ24:AQ32" si="28">SUM(D24:G24)</f>
        <v>478.66500000000002</v>
      </c>
      <c r="AR24" s="30">
        <f t="shared" ref="AR24:AR32" si="29">SUM(H24:K24)</f>
        <v>465</v>
      </c>
      <c r="AS24" s="30">
        <f t="shared" ref="AS24:AS32" si="30">SUM(L24:O24)</f>
        <v>779.4</v>
      </c>
      <c r="AT24" s="30">
        <f t="shared" ref="AT24:AT32" si="31">SUM(P24:S24)</f>
        <v>324</v>
      </c>
      <c r="AU24" s="30">
        <f t="shared" ref="AU24:AU32" si="32">SUM(T24:W24)</f>
        <v>610</v>
      </c>
      <c r="AV24" s="30">
        <f t="shared" ref="AV24:AV32" si="33">SUM(X24:AA24)</f>
        <v>649.75</v>
      </c>
      <c r="AW24" s="30">
        <f>SUM(AB24:AE24)</f>
        <v>583.678</v>
      </c>
      <c r="AX24" s="30">
        <f t="shared" ref="AX24:AX32" si="34">SUM(AF24:AI24)</f>
        <v>408.334</v>
      </c>
      <c r="AY24" s="30">
        <f>SUM(AJ24:AM24)</f>
        <v>1267.1849999999999</v>
      </c>
      <c r="AZ24" s="30">
        <f t="shared" ref="AZ24:AZ32" si="35">SUM(AN24:AO24)</f>
        <v>0</v>
      </c>
    </row>
    <row r="25" spans="3:55" s="5" customFormat="1" ht="16.05" customHeight="1" x14ac:dyDescent="0.3">
      <c r="C25" s="29" t="s">
        <v>156</v>
      </c>
      <c r="D25" s="13">
        <v>-33.619</v>
      </c>
      <c r="E25" s="13">
        <v>-177.756</v>
      </c>
      <c r="F25" s="13">
        <v>-22.734000000000002</v>
      </c>
      <c r="G25" s="13">
        <v>-168.696</v>
      </c>
      <c r="H25" s="13">
        <v>-22.183</v>
      </c>
      <c r="I25" s="13">
        <v>-101.88</v>
      </c>
      <c r="J25" s="13">
        <v>-71.144999999999996</v>
      </c>
      <c r="K25" s="13">
        <v>-129.56899999999999</v>
      </c>
      <c r="L25" s="13">
        <v>-476.68799999999999</v>
      </c>
      <c r="M25" s="13">
        <v>-121.56699999999999</v>
      </c>
      <c r="N25" s="13">
        <v>-27.635000000000002</v>
      </c>
      <c r="O25" s="13">
        <v>-181.69399999999999</v>
      </c>
      <c r="P25" s="13">
        <v>-28.106000000000002</v>
      </c>
      <c r="Q25" s="13">
        <v>-219.179</v>
      </c>
      <c r="R25" s="13">
        <v>-31.521999999999998</v>
      </c>
      <c r="S25" s="13">
        <v>-175.625</v>
      </c>
      <c r="T25" s="13">
        <v>-199.44800000000001</v>
      </c>
      <c r="U25" s="13">
        <v>-29.803999999999998</v>
      </c>
      <c r="V25" s="13">
        <v>-32.509</v>
      </c>
      <c r="W25" s="13">
        <v>-39.04</v>
      </c>
      <c r="X25" s="13">
        <v>-123.35899999999999</v>
      </c>
      <c r="Y25" s="13">
        <v>-76.673000000000002</v>
      </c>
      <c r="Z25" s="13">
        <v>-248.16499999999999</v>
      </c>
      <c r="AA25" s="13">
        <v>-83.251000000000019</v>
      </c>
      <c r="AB25" s="13">
        <v>-58.244999999999997</v>
      </c>
      <c r="AC25" s="13">
        <v>-164.17</v>
      </c>
      <c r="AD25" s="13">
        <v>-14.802000000000028</v>
      </c>
      <c r="AE25" s="13">
        <v>-40.927</v>
      </c>
      <c r="AF25" s="13">
        <v>-47.566000000000003</v>
      </c>
      <c r="AG25" s="13">
        <v>-511.18899999999996</v>
      </c>
      <c r="AH25" s="13">
        <v>-17.58299999999997</v>
      </c>
      <c r="AI25" s="13">
        <v>-69.122000000000071</v>
      </c>
      <c r="AJ25" s="13">
        <v>-7.5780000000000003</v>
      </c>
      <c r="AK25" s="13">
        <v>-501.28200000000004</v>
      </c>
      <c r="AL25" s="13">
        <v>-8.1929999999999588</v>
      </c>
      <c r="AM25" s="13">
        <v>-414.57899999999995</v>
      </c>
      <c r="AN25" s="13">
        <v>-87.372</v>
      </c>
      <c r="AO25" s="13">
        <v>-30.295000000000002</v>
      </c>
      <c r="AP25" s="53"/>
      <c r="AQ25" s="30">
        <f t="shared" si="28"/>
        <v>-402.80500000000001</v>
      </c>
      <c r="AR25" s="30">
        <f t="shared" si="29"/>
        <v>-324.77699999999993</v>
      </c>
      <c r="AS25" s="30">
        <f t="shared" si="30"/>
        <v>-807.58399999999995</v>
      </c>
      <c r="AT25" s="30">
        <f t="shared" si="31"/>
        <v>-454.43200000000002</v>
      </c>
      <c r="AU25" s="30">
        <f t="shared" si="32"/>
        <v>-300.80100000000004</v>
      </c>
      <c r="AV25" s="13">
        <f t="shared" si="33"/>
        <v>-531.44799999999998</v>
      </c>
      <c r="AW25" s="30">
        <f t="shared" si="8"/>
        <v>-278.14400000000001</v>
      </c>
      <c r="AX25" s="30">
        <f t="shared" si="34"/>
        <v>-645.46</v>
      </c>
      <c r="AY25" s="30">
        <f>SUM(AJ25:AM25)</f>
        <v>-931.63199999999995</v>
      </c>
      <c r="AZ25" s="30">
        <f t="shared" si="35"/>
        <v>-117.667</v>
      </c>
    </row>
    <row r="26" spans="3:55" s="5" customFormat="1" ht="16.05" customHeight="1" x14ac:dyDescent="0.3">
      <c r="C26" s="29" t="s">
        <v>192</v>
      </c>
      <c r="D26" s="13">
        <v>0</v>
      </c>
      <c r="E26" s="13">
        <v>80.361640299999934</v>
      </c>
      <c r="F26" s="13">
        <v>-77.856001859999935</v>
      </c>
      <c r="G26" s="13">
        <v>71.047976490000011</v>
      </c>
      <c r="H26" s="13">
        <v>-66.187032340000016</v>
      </c>
      <c r="I26" s="13">
        <v>177.13009246999979</v>
      </c>
      <c r="J26" s="13">
        <v>-42.599748459999887</v>
      </c>
      <c r="K26" s="13">
        <v>-8.3136265300000787</v>
      </c>
      <c r="L26" s="13">
        <v>12.475270800000089</v>
      </c>
      <c r="M26" s="13">
        <v>26.013159320000284</v>
      </c>
      <c r="N26" s="13">
        <v>-54.25209790000018</v>
      </c>
      <c r="O26" s="13">
        <v>70.133371060000044</v>
      </c>
      <c r="P26" s="13">
        <v>45.576128299999908</v>
      </c>
      <c r="Q26" s="13">
        <v>-16.637740010000016</v>
      </c>
      <c r="R26" s="13">
        <v>-156.95466934000004</v>
      </c>
      <c r="S26" s="13">
        <v>-41.540705749999915</v>
      </c>
      <c r="T26" s="13">
        <v>-18.395869340000001</v>
      </c>
      <c r="U26" s="13">
        <v>88.322569249999972</v>
      </c>
      <c r="V26" s="13">
        <v>-8.6425655199999483</v>
      </c>
      <c r="W26" s="13">
        <v>30.398807149999911</v>
      </c>
      <c r="X26" s="13">
        <v>47.042960410000063</v>
      </c>
      <c r="Y26" s="13">
        <v>80.096912439999898</v>
      </c>
      <c r="Z26" s="13">
        <v>89.416456710000176</v>
      </c>
      <c r="AA26" s="13">
        <v>53.303289679499926</v>
      </c>
      <c r="AB26" s="13">
        <v>294.68347735050003</v>
      </c>
      <c r="AC26" s="13">
        <v>-88.865593740000349</v>
      </c>
      <c r="AD26" s="13">
        <v>-125.13900913999998</v>
      </c>
      <c r="AE26" s="13">
        <v>-26.772631889999786</v>
      </c>
      <c r="AF26" s="13">
        <v>-12.406796369999711</v>
      </c>
      <c r="AG26" s="13">
        <v>-130.69210001000016</v>
      </c>
      <c r="AH26" s="13">
        <v>68.151601050000011</v>
      </c>
      <c r="AI26" s="13">
        <v>171.64594925</v>
      </c>
      <c r="AJ26" s="13">
        <v>83.048123759999953</v>
      </c>
      <c r="AK26" s="13">
        <v>-105.49858805000002</v>
      </c>
      <c r="AL26" s="13">
        <v>-80.052594549999696</v>
      </c>
      <c r="AM26" s="13">
        <v>-138.40352485000028</v>
      </c>
      <c r="AN26" s="13">
        <v>110.36760510000005</v>
      </c>
      <c r="AO26" s="13">
        <f>Endividamento!U15-Endividamento!T15</f>
        <v>-84.269635759999971</v>
      </c>
      <c r="AP26" s="53"/>
      <c r="AQ26" s="30">
        <f t="shared" si="28"/>
        <v>73.553614930000009</v>
      </c>
      <c r="AR26" s="30">
        <f t="shared" si="29"/>
        <v>60.029685139999813</v>
      </c>
      <c r="AS26" s="30">
        <f t="shared" si="30"/>
        <v>54.369703280000238</v>
      </c>
      <c r="AT26" s="30">
        <f t="shared" si="31"/>
        <v>-169.55698680000006</v>
      </c>
      <c r="AU26" s="30">
        <f t="shared" si="32"/>
        <v>91.682941539999931</v>
      </c>
      <c r="AV26" s="13">
        <f t="shared" si="33"/>
        <v>269.85961923950003</v>
      </c>
      <c r="AW26" s="30">
        <f t="shared" ref="AW26" si="36">SUM(AB26:AE26)</f>
        <v>53.906242580499907</v>
      </c>
      <c r="AX26" s="30">
        <f t="shared" ref="AX26" si="37">SUM(AF26:AI26)</f>
        <v>96.69865392000014</v>
      </c>
      <c r="AY26" s="30">
        <f>SUM(AJ26:AM26)</f>
        <v>-240.90658369000005</v>
      </c>
      <c r="AZ26" s="30">
        <f t="shared" si="35"/>
        <v>26.097969340000077</v>
      </c>
    </row>
    <row r="27" spans="3:55" s="5" customFormat="1" ht="16.05" customHeight="1" x14ac:dyDescent="0.3">
      <c r="C27" s="29" t="s">
        <v>157</v>
      </c>
      <c r="D27" s="13">
        <v>-2.976</v>
      </c>
      <c r="E27" s="13">
        <v>-12.776999999999999</v>
      </c>
      <c r="F27" s="13">
        <v>-12.881</v>
      </c>
      <c r="G27" s="13">
        <v>-11.195</v>
      </c>
      <c r="H27" s="13">
        <v>-12.308999999999999</v>
      </c>
      <c r="I27" s="13">
        <v>-7.6749999999999998</v>
      </c>
      <c r="J27" s="13">
        <v>-15.218</v>
      </c>
      <c r="K27" s="13">
        <v>-7.5739999999999998</v>
      </c>
      <c r="L27" s="13">
        <v>-16.837</v>
      </c>
      <c r="M27" s="13">
        <v>-8.4579999999999984</v>
      </c>
      <c r="N27" s="13">
        <v>-16.449000000000002</v>
      </c>
      <c r="O27" s="13">
        <v>-13.786</v>
      </c>
      <c r="P27" s="13">
        <v>-12.122999999999999</v>
      </c>
      <c r="Q27" s="13">
        <v>-8.4939999999999998</v>
      </c>
      <c r="R27" s="13">
        <v>-7.798</v>
      </c>
      <c r="S27" s="13">
        <v>-9.6319999999999997</v>
      </c>
      <c r="T27" s="13">
        <v>-13.464</v>
      </c>
      <c r="U27" s="13">
        <v>-10.449</v>
      </c>
      <c r="V27" s="13">
        <v>-11.19</v>
      </c>
      <c r="W27" s="13">
        <v>-15.66</v>
      </c>
      <c r="X27" s="13">
        <v>-16.297000000000001</v>
      </c>
      <c r="Y27" s="13">
        <v>-44.429000000000002</v>
      </c>
      <c r="Z27" s="13">
        <v>-14.887</v>
      </c>
      <c r="AA27" s="13">
        <v>-47.769000000000005</v>
      </c>
      <c r="AB27" s="13">
        <v>-75.105464679999997</v>
      </c>
      <c r="AC27" s="13">
        <v>-70.37987201</v>
      </c>
      <c r="AD27" s="13">
        <v>-70.982795769999967</v>
      </c>
      <c r="AE27" s="13">
        <v>-73.971878059999909</v>
      </c>
      <c r="AF27" s="13">
        <v>-54.231572170000007</v>
      </c>
      <c r="AG27" s="13">
        <v>-74.953705379999889</v>
      </c>
      <c r="AH27" s="13">
        <v>-49.92182353000009</v>
      </c>
      <c r="AI27" s="13">
        <v>-63.974058939999928</v>
      </c>
      <c r="AJ27" s="13">
        <v>-54.552511589999895</v>
      </c>
      <c r="AK27" s="13">
        <v>-111.0170997300001</v>
      </c>
      <c r="AL27" s="13">
        <v>-25.738750389999922</v>
      </c>
      <c r="AM27" s="13">
        <v>-145.57863829000013</v>
      </c>
      <c r="AN27" s="13">
        <v>-56.466000000000001</v>
      </c>
      <c r="AO27" s="13">
        <v>-125.19599999999998</v>
      </c>
      <c r="AP27" s="53"/>
      <c r="AQ27" s="30">
        <f t="shared" si="28"/>
        <v>-39.829000000000001</v>
      </c>
      <c r="AR27" s="30">
        <f t="shared" si="29"/>
        <v>-42.775999999999996</v>
      </c>
      <c r="AS27" s="30">
        <f t="shared" si="30"/>
        <v>-55.53</v>
      </c>
      <c r="AT27" s="30">
        <f t="shared" si="31"/>
        <v>-38.046999999999997</v>
      </c>
      <c r="AU27" s="30">
        <f t="shared" si="32"/>
        <v>-50.763000000000005</v>
      </c>
      <c r="AV27" s="13">
        <f t="shared" si="33"/>
        <v>-123.38200000000001</v>
      </c>
      <c r="AW27" s="30">
        <f>SUM(AB27:AE27)</f>
        <v>-290.44001051999987</v>
      </c>
      <c r="AX27" s="30">
        <f t="shared" si="34"/>
        <v>-243.08116001999994</v>
      </c>
      <c r="AY27" s="30">
        <f t="shared" ref="AY27:AY28" si="38">SUM(AJ27:AM27)</f>
        <v>-336.88700000000006</v>
      </c>
      <c r="AZ27" s="30">
        <f t="shared" si="35"/>
        <v>-181.66199999999998</v>
      </c>
    </row>
    <row r="28" spans="3:55" s="5" customFormat="1" ht="16.05" customHeight="1" x14ac:dyDescent="0.3">
      <c r="C28" s="29" t="s">
        <v>158</v>
      </c>
      <c r="D28" s="13">
        <v>4.8000000000000001E-2</v>
      </c>
      <c r="E28" s="13">
        <v>0.67</v>
      </c>
      <c r="F28" s="13">
        <v>1.123</v>
      </c>
      <c r="G28" s="13">
        <v>-7.2759999999999998</v>
      </c>
      <c r="H28" s="13">
        <v>-5.4989999999999997</v>
      </c>
      <c r="I28" s="13">
        <v>7.2320000000000002</v>
      </c>
      <c r="J28" s="13">
        <v>4.601</v>
      </c>
      <c r="K28" s="13">
        <v>48.271000000000001</v>
      </c>
      <c r="L28" s="13">
        <v>0</v>
      </c>
      <c r="M28" s="13">
        <v>12.538</v>
      </c>
      <c r="N28" s="13">
        <v>-3.5870000000000002</v>
      </c>
      <c r="O28" s="13">
        <v>3.6760000000000002</v>
      </c>
      <c r="P28" s="13">
        <v>2.915</v>
      </c>
      <c r="Q28" s="13">
        <v>53.744999999999997</v>
      </c>
      <c r="R28" s="13">
        <v>2.9630000000000001</v>
      </c>
      <c r="S28" s="13">
        <v>3.9580000000000002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53"/>
      <c r="AQ28" s="30">
        <f t="shared" si="28"/>
        <v>-5.4349999999999996</v>
      </c>
      <c r="AR28" s="30">
        <f t="shared" si="29"/>
        <v>54.605000000000004</v>
      </c>
      <c r="AS28" s="30">
        <f t="shared" si="30"/>
        <v>12.627000000000001</v>
      </c>
      <c r="AT28" s="30">
        <f t="shared" si="31"/>
        <v>63.580999999999996</v>
      </c>
      <c r="AU28" s="30">
        <f t="shared" si="32"/>
        <v>0</v>
      </c>
      <c r="AV28" s="13">
        <f t="shared" si="33"/>
        <v>0</v>
      </c>
      <c r="AW28" s="30">
        <f>SUM(AB28:AE28)</f>
        <v>0</v>
      </c>
      <c r="AX28" s="30">
        <f t="shared" si="34"/>
        <v>0</v>
      </c>
      <c r="AY28" s="30">
        <f t="shared" si="38"/>
        <v>0</v>
      </c>
      <c r="AZ28" s="30">
        <f t="shared" si="35"/>
        <v>0</v>
      </c>
    </row>
    <row r="29" spans="3:55" s="5" customFormat="1" ht="16.05" customHeight="1" x14ac:dyDescent="0.3">
      <c r="C29" s="29" t="s">
        <v>159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-10.423999999999999</v>
      </c>
      <c r="U29" s="13">
        <v>2.681</v>
      </c>
      <c r="V29" s="13">
        <v>0</v>
      </c>
      <c r="W29" s="13">
        <v>-14.977</v>
      </c>
      <c r="X29" s="13">
        <v>-5.4109999999999996</v>
      </c>
      <c r="Y29" s="13">
        <v>0</v>
      </c>
      <c r="Z29" s="13">
        <v>-8.1389999999999993</v>
      </c>
      <c r="AA29" s="13">
        <v>-6.4360000000000017</v>
      </c>
      <c r="AB29" s="13">
        <v>-5.1609999999999996</v>
      </c>
      <c r="AC29" s="13">
        <v>1.9999999999997797E-3</v>
      </c>
      <c r="AD29" s="13">
        <v>0</v>
      </c>
      <c r="AE29" s="13">
        <v>-4.2889999999999997</v>
      </c>
      <c r="AF29" s="13">
        <v>-1.57</v>
      </c>
      <c r="AG29" s="13">
        <v>-0.7</v>
      </c>
      <c r="AH29" s="13">
        <v>-17.63</v>
      </c>
      <c r="AI29" s="13">
        <v>-3.2360000000000007</v>
      </c>
      <c r="AJ29" s="13">
        <v>0</v>
      </c>
      <c r="AK29" s="13">
        <v>0</v>
      </c>
      <c r="AL29" s="13">
        <v>0</v>
      </c>
      <c r="AM29" s="13">
        <v>-16.492000000000001</v>
      </c>
      <c r="AN29" s="13">
        <v>-10.564</v>
      </c>
      <c r="AO29" s="13">
        <v>-4.2089999999999996</v>
      </c>
      <c r="AP29" s="53"/>
      <c r="AQ29" s="30">
        <f t="shared" si="28"/>
        <v>0</v>
      </c>
      <c r="AR29" s="30">
        <f t="shared" si="29"/>
        <v>0</v>
      </c>
      <c r="AS29" s="30">
        <f t="shared" si="30"/>
        <v>0</v>
      </c>
      <c r="AT29" s="30">
        <f t="shared" si="31"/>
        <v>0</v>
      </c>
      <c r="AU29" s="30">
        <f t="shared" si="32"/>
        <v>-22.72</v>
      </c>
      <c r="AV29" s="13">
        <f t="shared" si="33"/>
        <v>-19.986000000000001</v>
      </c>
      <c r="AW29" s="30">
        <f t="shared" si="8"/>
        <v>-9.4480000000000004</v>
      </c>
      <c r="AX29" s="30">
        <f t="shared" si="34"/>
        <v>-23.135999999999999</v>
      </c>
      <c r="AY29" s="30">
        <f>SUM(AJ29:AM29)</f>
        <v>-16.492000000000001</v>
      </c>
      <c r="AZ29" s="30">
        <f t="shared" si="35"/>
        <v>-14.773</v>
      </c>
    </row>
    <row r="30" spans="3:55" s="5" customFormat="1" ht="16.05" customHeight="1" x14ac:dyDescent="0.3">
      <c r="C30" s="29" t="s">
        <v>160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0.56200000000000006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0.86099999999999999</v>
      </c>
      <c r="P30" s="13">
        <v>0</v>
      </c>
      <c r="Q30" s="13">
        <v>0</v>
      </c>
      <c r="R30" s="13">
        <v>0.80500000000000005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1.085</v>
      </c>
      <c r="Z30" s="13">
        <v>0.217</v>
      </c>
      <c r="AA30" s="13">
        <v>0.15300000000000002</v>
      </c>
      <c r="AB30" s="13">
        <v>-79.052000000000007</v>
      </c>
      <c r="AC30" s="13">
        <v>-6.6999999999993065E-2</v>
      </c>
      <c r="AD30" s="13">
        <v>0</v>
      </c>
      <c r="AE30" s="13">
        <v>0</v>
      </c>
      <c r="AF30" s="13">
        <v>-135.93600000000001</v>
      </c>
      <c r="AG30" s="13">
        <v>0</v>
      </c>
      <c r="AH30" s="13">
        <v>0</v>
      </c>
      <c r="AI30" s="13">
        <v>0</v>
      </c>
      <c r="AJ30" s="13">
        <v>-122.075</v>
      </c>
      <c r="AK30" s="13">
        <v>0</v>
      </c>
      <c r="AL30" s="13">
        <v>0</v>
      </c>
      <c r="AM30" s="13">
        <v>-47.773999999999987</v>
      </c>
      <c r="AN30" s="13">
        <v>-144.44800000000001</v>
      </c>
      <c r="AO30" s="15">
        <v>3.5740000000000123</v>
      </c>
      <c r="AP30" s="104"/>
      <c r="AQ30" s="30">
        <f t="shared" si="28"/>
        <v>0</v>
      </c>
      <c r="AR30" s="30">
        <f t="shared" si="29"/>
        <v>0.56200000000000006</v>
      </c>
      <c r="AS30" s="30">
        <f t="shared" si="30"/>
        <v>0.86099999999999999</v>
      </c>
      <c r="AT30" s="30">
        <f t="shared" si="31"/>
        <v>0.80500000000000005</v>
      </c>
      <c r="AU30" s="30">
        <f t="shared" si="32"/>
        <v>0</v>
      </c>
      <c r="AV30" s="13">
        <f t="shared" si="33"/>
        <v>1.4550000000000001</v>
      </c>
      <c r="AW30" s="30">
        <f t="shared" si="8"/>
        <v>-79.119</v>
      </c>
      <c r="AX30" s="30">
        <f t="shared" si="34"/>
        <v>-135.93600000000001</v>
      </c>
      <c r="AY30" s="30">
        <f>SUM(AJ30:AM30)</f>
        <v>-169.84899999999999</v>
      </c>
      <c r="AZ30" s="30">
        <f t="shared" si="35"/>
        <v>-140.874</v>
      </c>
    </row>
    <row r="31" spans="3:55" s="2" customFormat="1" ht="16.05" customHeight="1" x14ac:dyDescent="0.3">
      <c r="C31" s="29" t="s">
        <v>161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746.92399999999998</v>
      </c>
      <c r="S31" s="13">
        <v>71.015000000000001</v>
      </c>
      <c r="T31" s="13">
        <v>-1.196</v>
      </c>
      <c r="U31" s="13">
        <v>9.9000000000000005E-2</v>
      </c>
      <c r="V31" s="13">
        <v>-0.35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73.78</v>
      </c>
      <c r="AC31" s="13">
        <v>1.0000000000047748E-3</v>
      </c>
      <c r="AD31" s="13">
        <v>332.06899999999996</v>
      </c>
      <c r="AE31" s="13">
        <v>0</v>
      </c>
      <c r="AF31" s="13">
        <v>117.01</v>
      </c>
      <c r="AG31" s="13">
        <v>0</v>
      </c>
      <c r="AH31" s="13">
        <v>0</v>
      </c>
      <c r="AI31" s="13">
        <v>0</v>
      </c>
      <c r="AJ31" s="13">
        <v>124.1</v>
      </c>
      <c r="AK31" s="13">
        <v>0</v>
      </c>
      <c r="AL31" s="13">
        <v>0</v>
      </c>
      <c r="AM31" s="13">
        <v>128.80000000000001</v>
      </c>
      <c r="AN31" s="13">
        <v>359.74599999999998</v>
      </c>
      <c r="AO31" s="13">
        <v>0</v>
      </c>
      <c r="AP31" s="104"/>
      <c r="AQ31" s="30">
        <f t="shared" si="28"/>
        <v>0</v>
      </c>
      <c r="AR31" s="30">
        <f t="shared" si="29"/>
        <v>0</v>
      </c>
      <c r="AS31" s="30">
        <f t="shared" si="30"/>
        <v>0</v>
      </c>
      <c r="AT31" s="30">
        <f t="shared" si="31"/>
        <v>817.93899999999996</v>
      </c>
      <c r="AU31" s="30">
        <f t="shared" si="32"/>
        <v>-1.4470000000000001</v>
      </c>
      <c r="AV31" s="13">
        <f t="shared" si="33"/>
        <v>0</v>
      </c>
      <c r="AW31" s="30">
        <f t="shared" si="8"/>
        <v>405.84999999999997</v>
      </c>
      <c r="AX31" s="30">
        <f t="shared" si="34"/>
        <v>117.01</v>
      </c>
      <c r="AY31" s="30">
        <f>SUM(AJ31:AM31)</f>
        <v>252.9</v>
      </c>
      <c r="AZ31" s="30">
        <f t="shared" si="35"/>
        <v>359.74599999999998</v>
      </c>
    </row>
    <row r="32" spans="3:55" s="5" customFormat="1" ht="16.05" customHeight="1" x14ac:dyDescent="0.3">
      <c r="C32" s="75" t="s">
        <v>162</v>
      </c>
      <c r="D32" s="76">
        <f t="shared" ref="D32:AI32" si="39">SUM(D24:D31)</f>
        <v>176.173</v>
      </c>
      <c r="E32" s="76">
        <f t="shared" si="39"/>
        <v>-51.429359700000063</v>
      </c>
      <c r="F32" s="76">
        <f t="shared" si="39"/>
        <v>95.253998140000064</v>
      </c>
      <c r="G32" s="76">
        <f t="shared" si="39"/>
        <v>-115.84802351</v>
      </c>
      <c r="H32" s="76">
        <f t="shared" si="39"/>
        <v>78.821967659999999</v>
      </c>
      <c r="I32" s="76">
        <f t="shared" si="39"/>
        <v>235.3690924699998</v>
      </c>
      <c r="J32" s="76">
        <f t="shared" si="39"/>
        <v>-124.36174845999989</v>
      </c>
      <c r="K32" s="76">
        <f t="shared" si="39"/>
        <v>22.814373469999936</v>
      </c>
      <c r="L32" s="76">
        <f t="shared" si="39"/>
        <v>1.4722708000000928</v>
      </c>
      <c r="M32" s="76">
        <f t="shared" si="39"/>
        <v>32.154159320000289</v>
      </c>
      <c r="N32" s="76">
        <f t="shared" si="39"/>
        <v>-76.923097900000187</v>
      </c>
      <c r="O32" s="76">
        <f t="shared" si="39"/>
        <v>27.440371060000057</v>
      </c>
      <c r="P32" s="76">
        <f t="shared" si="39"/>
        <v>8.2621282999999082</v>
      </c>
      <c r="Q32" s="76">
        <f t="shared" si="39"/>
        <v>28.43425998999998</v>
      </c>
      <c r="R32" s="76">
        <f t="shared" si="39"/>
        <v>559.41733065999995</v>
      </c>
      <c r="S32" s="76">
        <f t="shared" si="39"/>
        <v>-51.824705749999922</v>
      </c>
      <c r="T32" s="76">
        <f t="shared" si="39"/>
        <v>-82.927869340000001</v>
      </c>
      <c r="U32" s="76">
        <f t="shared" si="39"/>
        <v>50.849569249999966</v>
      </c>
      <c r="V32" s="76">
        <f t="shared" si="39"/>
        <v>-52.691565519999948</v>
      </c>
      <c r="W32" s="76">
        <f t="shared" si="39"/>
        <v>410.7218071499999</v>
      </c>
      <c r="X32" s="76">
        <f t="shared" si="39"/>
        <v>-98.02403958999993</v>
      </c>
      <c r="Y32" s="76">
        <f t="shared" si="39"/>
        <v>-39.920087560000105</v>
      </c>
      <c r="Z32" s="76">
        <f t="shared" si="39"/>
        <v>318.44245671000016</v>
      </c>
      <c r="AA32" s="76">
        <f t="shared" si="39"/>
        <v>65.7502896794999</v>
      </c>
      <c r="AB32" s="76">
        <f t="shared" si="39"/>
        <v>273.97801267049999</v>
      </c>
      <c r="AC32" s="76">
        <f t="shared" si="39"/>
        <v>137.12053424999974</v>
      </c>
      <c r="AD32" s="76">
        <f t="shared" si="39"/>
        <v>121.14519508999999</v>
      </c>
      <c r="AE32" s="76">
        <f t="shared" si="39"/>
        <v>-145.96050994999968</v>
      </c>
      <c r="AF32" s="76">
        <f t="shared" si="39"/>
        <v>-134.70036853999972</v>
      </c>
      <c r="AG32" s="76">
        <f t="shared" si="39"/>
        <v>-329.10680539000003</v>
      </c>
      <c r="AH32" s="76">
        <f t="shared" si="39"/>
        <v>-0.47222248000002409</v>
      </c>
      <c r="AI32" s="76">
        <f t="shared" si="39"/>
        <v>38.708890309999987</v>
      </c>
      <c r="AJ32" s="76">
        <f t="shared" ref="AJ32" si="40">SUM(AJ24:AJ31)</f>
        <v>30.474612170000043</v>
      </c>
      <c r="AK32" s="76">
        <f t="shared" ref="AK32:AL32" si="41">SUM(AK24:AK31)</f>
        <v>109.47831221999979</v>
      </c>
      <c r="AL32" s="76">
        <f t="shared" si="41"/>
        <v>-114.28934493999949</v>
      </c>
      <c r="AM32" s="76">
        <f t="shared" ref="AM32:AN32" si="42">SUM(AM24:AM31)</f>
        <v>-201.34516314000052</v>
      </c>
      <c r="AN32" s="76">
        <f t="shared" si="42"/>
        <v>171.26360510000001</v>
      </c>
      <c r="AO32" s="76">
        <f t="shared" ref="AO32" si="43">SUM(AO24:AO31)</f>
        <v>-240.39563575999995</v>
      </c>
      <c r="AP32" s="53"/>
      <c r="AQ32" s="76">
        <f t="shared" si="28"/>
        <v>104.14961493</v>
      </c>
      <c r="AR32" s="76">
        <f t="shared" si="29"/>
        <v>212.64368513999986</v>
      </c>
      <c r="AS32" s="76">
        <f t="shared" si="30"/>
        <v>-15.856296719999751</v>
      </c>
      <c r="AT32" s="76">
        <f t="shared" si="31"/>
        <v>544.28901319999989</v>
      </c>
      <c r="AU32" s="76">
        <f t="shared" si="32"/>
        <v>325.95194153999989</v>
      </c>
      <c r="AV32" s="76">
        <f t="shared" si="33"/>
        <v>246.24861923950002</v>
      </c>
      <c r="AW32" s="76">
        <f t="shared" si="8"/>
        <v>386.2832320605001</v>
      </c>
      <c r="AX32" s="76">
        <f t="shared" si="34"/>
        <v>-425.57050609999976</v>
      </c>
      <c r="AY32" s="76">
        <f>SUM(AJ32:AM32)</f>
        <v>-175.68158369000017</v>
      </c>
      <c r="AZ32" s="76">
        <f t="shared" si="35"/>
        <v>-69.132030659999941</v>
      </c>
    </row>
    <row r="33" spans="3:52" s="2" customFormat="1" ht="16.05" customHeight="1" x14ac:dyDescent="0.3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53"/>
      <c r="AQ33" s="34"/>
      <c r="AR33" s="34"/>
      <c r="AS33" s="34"/>
      <c r="AT33" s="34"/>
      <c r="AU33" s="34"/>
      <c r="AV33" s="34"/>
      <c r="AW33" s="34"/>
      <c r="AX33" s="34"/>
      <c r="AY33" s="34"/>
      <c r="AZ33" s="34"/>
    </row>
    <row r="34" spans="3:52" s="2" customFormat="1" ht="16.05" customHeight="1" x14ac:dyDescent="0.3">
      <c r="C34" s="32" t="s">
        <v>163</v>
      </c>
      <c r="D34" s="30">
        <v>144.15199999999999</v>
      </c>
      <c r="E34" s="30">
        <f t="shared" ref="E34:AN34" si="44">D35</f>
        <v>258.69600000000003</v>
      </c>
      <c r="F34" s="30">
        <f t="shared" si="44"/>
        <v>212.262</v>
      </c>
      <c r="G34" s="30">
        <f t="shared" si="44"/>
        <v>359.74599999999998</v>
      </c>
      <c r="H34" s="30">
        <f t="shared" si="44"/>
        <v>82.019000000000005</v>
      </c>
      <c r="I34" s="30">
        <f t="shared" si="44"/>
        <v>155.01499999999999</v>
      </c>
      <c r="J34" s="30">
        <f t="shared" si="44"/>
        <v>312.54600000000005</v>
      </c>
      <c r="K34" s="30">
        <f t="shared" si="44"/>
        <v>102.361</v>
      </c>
      <c r="L34" s="30">
        <f t="shared" si="44"/>
        <v>119.33200000000001</v>
      </c>
      <c r="M34" s="30">
        <f t="shared" si="44"/>
        <v>69.622</v>
      </c>
      <c r="N34" s="30">
        <f t="shared" si="44"/>
        <v>52.847999999999999</v>
      </c>
      <c r="O34" s="30">
        <f t="shared" si="44"/>
        <v>98.718999999999994</v>
      </c>
      <c r="P34" s="30">
        <f t="shared" si="44"/>
        <v>124.54</v>
      </c>
      <c r="Q34" s="30">
        <f t="shared" si="44"/>
        <v>85.9</v>
      </c>
      <c r="R34" s="30">
        <f t="shared" si="44"/>
        <v>103.21799999999999</v>
      </c>
      <c r="S34" s="30">
        <f t="shared" si="44"/>
        <v>655.88599999999997</v>
      </c>
      <c r="T34" s="30">
        <f t="shared" si="44"/>
        <v>619.96600000000001</v>
      </c>
      <c r="U34" s="30">
        <f t="shared" si="44"/>
        <v>478.23</v>
      </c>
      <c r="V34" s="30">
        <f t="shared" si="44"/>
        <v>392.012</v>
      </c>
      <c r="W34" s="30">
        <f t="shared" si="44"/>
        <v>322.80099999999999</v>
      </c>
      <c r="X34" s="30">
        <f t="shared" si="44"/>
        <v>654.12099999999998</v>
      </c>
      <c r="Y34" s="30">
        <f t="shared" si="44"/>
        <v>486.471</v>
      </c>
      <c r="Z34" s="30">
        <f t="shared" si="44"/>
        <v>345.09699999999998</v>
      </c>
      <c r="AA34" s="30">
        <f t="shared" si="44"/>
        <v>252.80099999999999</v>
      </c>
      <c r="AB34" s="30">
        <f t="shared" si="44"/>
        <v>168.10399999999998</v>
      </c>
      <c r="AC34" s="30">
        <f t="shared" si="44"/>
        <v>130.17400000000001</v>
      </c>
      <c r="AD34" s="30">
        <f t="shared" si="44"/>
        <v>315.98399999999998</v>
      </c>
      <c r="AE34" s="30">
        <f t="shared" si="44"/>
        <v>530.20400000000006</v>
      </c>
      <c r="AF34" s="30">
        <f t="shared" si="44"/>
        <v>443.30799999999999</v>
      </c>
      <c r="AG34" s="30">
        <f t="shared" si="44"/>
        <v>232.51599999999999</v>
      </c>
      <c r="AH34" s="30">
        <f t="shared" si="44"/>
        <v>108.208</v>
      </c>
      <c r="AI34" s="30">
        <f t="shared" si="44"/>
        <v>169.595</v>
      </c>
      <c r="AJ34" s="30">
        <f t="shared" si="44"/>
        <v>149.386</v>
      </c>
      <c r="AK34" s="30">
        <f t="shared" si="44"/>
        <v>116.292</v>
      </c>
      <c r="AL34" s="30">
        <f t="shared" si="44"/>
        <v>243.77799999999999</v>
      </c>
      <c r="AM34" s="30">
        <f t="shared" si="44"/>
        <v>106.262</v>
      </c>
      <c r="AN34" s="30">
        <f t="shared" si="44"/>
        <v>185.79400000000001</v>
      </c>
      <c r="AO34" s="30">
        <f>AN35</f>
        <v>241.328</v>
      </c>
      <c r="AP34" s="53"/>
      <c r="AQ34" s="30">
        <f>D34</f>
        <v>144.15199999999999</v>
      </c>
      <c r="AR34" s="30">
        <f>H34</f>
        <v>82.019000000000005</v>
      </c>
      <c r="AS34" s="30">
        <f>L34</f>
        <v>119.33200000000001</v>
      </c>
      <c r="AT34" s="30">
        <f>P34</f>
        <v>124.54</v>
      </c>
      <c r="AU34" s="30">
        <f>T34</f>
        <v>619.96600000000001</v>
      </c>
      <c r="AV34" s="30">
        <f>X34</f>
        <v>654.12099999999998</v>
      </c>
      <c r="AW34" s="30">
        <f>AB34</f>
        <v>168.10399999999998</v>
      </c>
      <c r="AX34" s="30">
        <f>AW35</f>
        <v>443.30799999999999</v>
      </c>
      <c r="AY34" s="30">
        <f>AX35</f>
        <v>149.386</v>
      </c>
      <c r="AZ34" s="30">
        <f>AY35</f>
        <v>185.79400000000001</v>
      </c>
    </row>
    <row r="35" spans="3:52" s="2" customFormat="1" ht="16.05" customHeight="1" x14ac:dyDescent="0.3">
      <c r="C35" s="32" t="s">
        <v>164</v>
      </c>
      <c r="D35" s="30">
        <v>258.69600000000003</v>
      </c>
      <c r="E35" s="30">
        <v>212.262</v>
      </c>
      <c r="F35" s="30">
        <v>359.74599999999998</v>
      </c>
      <c r="G35" s="30">
        <v>82.019000000000005</v>
      </c>
      <c r="H35" s="30">
        <v>155.01499999999999</v>
      </c>
      <c r="I35" s="30">
        <v>312.54600000000005</v>
      </c>
      <c r="J35" s="30">
        <v>102.361</v>
      </c>
      <c r="K35" s="30">
        <v>119.33200000000001</v>
      </c>
      <c r="L35" s="30">
        <v>69.622</v>
      </c>
      <c r="M35" s="30">
        <v>52.847999999999999</v>
      </c>
      <c r="N35" s="30">
        <v>98.718999999999994</v>
      </c>
      <c r="O35" s="30">
        <v>124.54</v>
      </c>
      <c r="P35" s="30">
        <v>85.9</v>
      </c>
      <c r="Q35" s="30">
        <v>103.21799999999999</v>
      </c>
      <c r="R35" s="30">
        <v>655.88599999999997</v>
      </c>
      <c r="S35" s="30">
        <v>619.96600000000001</v>
      </c>
      <c r="T35" s="30">
        <v>478.23</v>
      </c>
      <c r="U35" s="30">
        <v>392.012</v>
      </c>
      <c r="V35" s="30">
        <v>322.80099999999999</v>
      </c>
      <c r="W35" s="30">
        <v>654.12099999999998</v>
      </c>
      <c r="X35" s="30">
        <v>486.471</v>
      </c>
      <c r="Y35" s="30">
        <v>345.09699999999998</v>
      </c>
      <c r="Z35" s="30">
        <v>252.80099999999999</v>
      </c>
      <c r="AA35" s="30">
        <v>168.10399999999998</v>
      </c>
      <c r="AB35" s="30">
        <v>130.17400000000001</v>
      </c>
      <c r="AC35" s="30">
        <v>315.98399999999998</v>
      </c>
      <c r="AD35" s="30">
        <v>530.20400000000006</v>
      </c>
      <c r="AE35" s="30">
        <v>443.30799999999999</v>
      </c>
      <c r="AF35" s="30">
        <v>232.51599999999999</v>
      </c>
      <c r="AG35" s="30">
        <v>108.208</v>
      </c>
      <c r="AH35" s="30">
        <v>169.595</v>
      </c>
      <c r="AI35" s="30">
        <v>149.386</v>
      </c>
      <c r="AJ35" s="30">
        <v>116.292</v>
      </c>
      <c r="AK35" s="30">
        <v>243.77799999999999</v>
      </c>
      <c r="AL35" s="30">
        <v>106.262</v>
      </c>
      <c r="AM35" s="30">
        <v>185.79400000000001</v>
      </c>
      <c r="AN35" s="30">
        <v>241.328</v>
      </c>
      <c r="AO35" s="30">
        <f>SUM('BP | Consolidado'!AO8:AO9)</f>
        <v>111.17699999999999</v>
      </c>
      <c r="AP35" s="53"/>
      <c r="AQ35" s="30">
        <f>G35</f>
        <v>82.019000000000005</v>
      </c>
      <c r="AR35" s="30">
        <f>K35</f>
        <v>119.33200000000001</v>
      </c>
      <c r="AS35" s="30">
        <f>O35</f>
        <v>124.54</v>
      </c>
      <c r="AT35" s="30">
        <f>S35</f>
        <v>619.96600000000001</v>
      </c>
      <c r="AU35" s="30">
        <f>W35</f>
        <v>654.12099999999998</v>
      </c>
      <c r="AV35" s="30">
        <f>AA35</f>
        <v>168.10399999999998</v>
      </c>
      <c r="AW35" s="30">
        <f>AE35</f>
        <v>443.30799999999999</v>
      </c>
      <c r="AX35" s="30">
        <f>AI35</f>
        <v>149.386</v>
      </c>
      <c r="AY35" s="30">
        <f>AM35</f>
        <v>185.79400000000001</v>
      </c>
      <c r="AZ35" s="30">
        <f>AO35</f>
        <v>111.17699999999999</v>
      </c>
    </row>
    <row r="36" spans="3:52" s="5" customFormat="1" ht="16.05" customHeight="1" x14ac:dyDescent="0.3">
      <c r="C36" s="75" t="s">
        <v>165</v>
      </c>
      <c r="D36" s="76">
        <f t="shared" ref="D36:AI36" si="45">D35-D34</f>
        <v>114.54400000000004</v>
      </c>
      <c r="E36" s="76">
        <f t="shared" si="45"/>
        <v>-46.434000000000026</v>
      </c>
      <c r="F36" s="76">
        <f t="shared" si="45"/>
        <v>147.48399999999998</v>
      </c>
      <c r="G36" s="76">
        <f t="shared" si="45"/>
        <v>-277.72699999999998</v>
      </c>
      <c r="H36" s="76">
        <f t="shared" si="45"/>
        <v>72.995999999999981</v>
      </c>
      <c r="I36" s="76">
        <f t="shared" si="45"/>
        <v>157.53100000000006</v>
      </c>
      <c r="J36" s="76">
        <f t="shared" si="45"/>
        <v>-210.18500000000006</v>
      </c>
      <c r="K36" s="76">
        <f t="shared" si="45"/>
        <v>16.971000000000004</v>
      </c>
      <c r="L36" s="76">
        <f t="shared" si="45"/>
        <v>-49.710000000000008</v>
      </c>
      <c r="M36" s="76">
        <f t="shared" si="45"/>
        <v>-16.774000000000001</v>
      </c>
      <c r="N36" s="76">
        <f t="shared" si="45"/>
        <v>45.870999999999995</v>
      </c>
      <c r="O36" s="76">
        <f t="shared" si="45"/>
        <v>25.821000000000012</v>
      </c>
      <c r="P36" s="76">
        <f t="shared" si="45"/>
        <v>-38.64</v>
      </c>
      <c r="Q36" s="76">
        <f t="shared" si="45"/>
        <v>17.317999999999984</v>
      </c>
      <c r="R36" s="76">
        <f t="shared" si="45"/>
        <v>552.66800000000001</v>
      </c>
      <c r="S36" s="76">
        <f t="shared" si="45"/>
        <v>-35.919999999999959</v>
      </c>
      <c r="T36" s="76">
        <f t="shared" si="45"/>
        <v>-141.73599999999999</v>
      </c>
      <c r="U36" s="76">
        <f t="shared" si="45"/>
        <v>-86.218000000000018</v>
      </c>
      <c r="V36" s="76">
        <f t="shared" si="45"/>
        <v>-69.211000000000013</v>
      </c>
      <c r="W36" s="76">
        <f t="shared" si="45"/>
        <v>331.32</v>
      </c>
      <c r="X36" s="76">
        <f t="shared" si="45"/>
        <v>-167.64999999999998</v>
      </c>
      <c r="Y36" s="76">
        <f t="shared" si="45"/>
        <v>-141.37400000000002</v>
      </c>
      <c r="Z36" s="76">
        <f t="shared" si="45"/>
        <v>-92.295999999999992</v>
      </c>
      <c r="AA36" s="76">
        <f t="shared" si="45"/>
        <v>-84.697000000000003</v>
      </c>
      <c r="AB36" s="76">
        <f t="shared" si="45"/>
        <v>-37.929999999999978</v>
      </c>
      <c r="AC36" s="76">
        <f t="shared" si="45"/>
        <v>185.80999999999997</v>
      </c>
      <c r="AD36" s="76">
        <f t="shared" si="45"/>
        <v>214.22000000000008</v>
      </c>
      <c r="AE36" s="76">
        <f t="shared" si="45"/>
        <v>-86.896000000000072</v>
      </c>
      <c r="AF36" s="76">
        <f t="shared" si="45"/>
        <v>-210.792</v>
      </c>
      <c r="AG36" s="76">
        <f t="shared" si="45"/>
        <v>-124.30799999999999</v>
      </c>
      <c r="AH36" s="76">
        <f t="shared" si="45"/>
        <v>61.387</v>
      </c>
      <c r="AI36" s="76">
        <f t="shared" si="45"/>
        <v>-20.209000000000003</v>
      </c>
      <c r="AJ36" s="76">
        <f t="shared" ref="AJ36" si="46">AJ35-AJ34</f>
        <v>-33.093999999999994</v>
      </c>
      <c r="AK36" s="76">
        <f t="shared" ref="AK36:AL36" si="47">AK35-AK34</f>
        <v>127.48599999999999</v>
      </c>
      <c r="AL36" s="76">
        <f t="shared" si="47"/>
        <v>-137.51599999999999</v>
      </c>
      <c r="AM36" s="76">
        <f t="shared" ref="AM36:AN36" si="48">AM35-AM34</f>
        <v>79.532000000000011</v>
      </c>
      <c r="AN36" s="76">
        <f t="shared" si="48"/>
        <v>55.533999999999992</v>
      </c>
      <c r="AO36" s="76">
        <f>AO35-AO34</f>
        <v>-130.15100000000001</v>
      </c>
      <c r="AP36" s="53"/>
      <c r="AQ36" s="76">
        <f t="shared" ref="AQ36:AV36" si="49">AQ35-AQ34</f>
        <v>-62.132999999999981</v>
      </c>
      <c r="AR36" s="76">
        <f t="shared" si="49"/>
        <v>37.313000000000002</v>
      </c>
      <c r="AS36" s="76">
        <f t="shared" si="49"/>
        <v>5.2079999999999984</v>
      </c>
      <c r="AT36" s="76">
        <f t="shared" si="49"/>
        <v>495.42599999999999</v>
      </c>
      <c r="AU36" s="76">
        <f t="shared" si="49"/>
        <v>34.154999999999973</v>
      </c>
      <c r="AV36" s="76">
        <f t="shared" si="49"/>
        <v>-486.017</v>
      </c>
      <c r="AW36" s="76">
        <f t="shared" ref="AW36:AX36" si="50">AW35-AW34</f>
        <v>275.20400000000001</v>
      </c>
      <c r="AX36" s="76">
        <f t="shared" si="50"/>
        <v>-293.92200000000003</v>
      </c>
      <c r="AY36" s="76">
        <f>AY35-AY34</f>
        <v>36.408000000000015</v>
      </c>
      <c r="AZ36" s="76">
        <f>SUM(AN36:AO36)</f>
        <v>-74.617000000000019</v>
      </c>
    </row>
    <row r="37" spans="3:52" ht="15" customHeight="1" x14ac:dyDescent="0.3">
      <c r="AG37" s="35"/>
      <c r="AH37" s="35"/>
      <c r="AI37" s="35"/>
      <c r="AJ37" s="35"/>
      <c r="AK37" s="35"/>
      <c r="AL37" s="35"/>
      <c r="AM37" s="35"/>
      <c r="AN37" s="35"/>
      <c r="AO37" s="35"/>
      <c r="AP37" s="53"/>
    </row>
    <row r="38" spans="3:52" ht="15" customHeight="1" x14ac:dyDescent="0.3"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53"/>
    </row>
  </sheetData>
  <mergeCells count="1">
    <mergeCell ref="B1:C3"/>
  </mergeCells>
  <conditionalFormatting sqref="D23:AO23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23:AO23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AQ36:AU36 AQ32:AU34 AQ9:AU10 AQ13:AU14 AQ7:AU8 AQ17:AU17 AQ11:AZ12 AV17:AZ17 AV7:AZ8 AQ15:AZ16 AV13:AZ14 AV9:AZ10 AR24:AU24 AQ19:AT19 AQ20:AU22 AU19:AZ19 AQ23:AZ23 AV20:AZ22 AQ25:AZ31 AQ24 AV24:AZ24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5A410-AC23-434C-B2EA-EA1300DD1F70}">
  <sheetPr>
    <tabColor rgb="FF0000BE"/>
  </sheetPr>
  <dimension ref="B1:AC23"/>
  <sheetViews>
    <sheetView showGridLines="0" zoomScaleNormal="100" workbookViewId="0">
      <pane xSplit="3" ySplit="4" topLeftCell="R5" activePane="bottomRight" state="frozen"/>
      <selection activeCell="B1" sqref="B1:C3"/>
      <selection pane="topRight" activeCell="B1" sqref="B1:C3"/>
      <selection pane="bottomLeft" activeCell="B1" sqref="B1:C3"/>
      <selection pane="bottomRight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52.5546875" style="1" bestFit="1" customWidth="1"/>
    <col min="4" max="21" width="12.77734375" style="1" customWidth="1"/>
    <col min="22" max="22" width="13.5546875" style="1" bestFit="1" customWidth="1"/>
    <col min="23" max="27" width="12.77734375" style="1" customWidth="1"/>
    <col min="30" max="16384" width="9.21875" style="1"/>
  </cols>
  <sheetData>
    <row r="1" spans="2:27" ht="15" customHeight="1" x14ac:dyDescent="0.3">
      <c r="B1" s="130" t="e" vm="1">
        <v>#VALUE!</v>
      </c>
      <c r="C1" s="130"/>
    </row>
    <row r="2" spans="2:27" ht="15" customHeight="1" x14ac:dyDescent="0.3">
      <c r="B2" s="130"/>
      <c r="C2" s="130"/>
      <c r="H2" s="28"/>
      <c r="M2" s="28"/>
      <c r="N2" s="28"/>
      <c r="O2" s="28"/>
      <c r="P2" s="28"/>
      <c r="Q2" s="28"/>
      <c r="R2" s="28"/>
      <c r="S2" s="28"/>
      <c r="T2" s="53"/>
      <c r="U2" s="53"/>
      <c r="W2" s="28"/>
      <c r="X2" s="28"/>
      <c r="Y2" s="28"/>
      <c r="Z2" s="28"/>
      <c r="AA2" s="28"/>
    </row>
    <row r="3" spans="2:27" ht="15" customHeight="1" x14ac:dyDescent="0.3">
      <c r="B3" s="130"/>
      <c r="C3" s="130"/>
      <c r="N3" s="105"/>
      <c r="O3" s="105"/>
      <c r="P3" s="105"/>
      <c r="Q3" s="105"/>
      <c r="R3" s="105"/>
      <c r="S3" s="105"/>
      <c r="T3" s="105"/>
      <c r="U3" s="105"/>
      <c r="V3" s="23"/>
    </row>
    <row r="4" spans="2:27" ht="20.100000000000001" customHeight="1" x14ac:dyDescent="0.3">
      <c r="C4" s="61" t="s">
        <v>191</v>
      </c>
      <c r="D4" s="62" t="s">
        <v>21</v>
      </c>
      <c r="E4" s="62" t="s">
        <v>22</v>
      </c>
      <c r="F4" s="62" t="s">
        <v>23</v>
      </c>
      <c r="G4" s="62" t="s">
        <v>24</v>
      </c>
      <c r="H4" s="62" t="s">
        <v>25</v>
      </c>
      <c r="I4" s="62" t="s">
        <v>26</v>
      </c>
      <c r="J4" s="62" t="s">
        <v>27</v>
      </c>
      <c r="K4" s="62" t="s">
        <v>28</v>
      </c>
      <c r="L4" s="62" t="s">
        <v>29</v>
      </c>
      <c r="M4" s="62" t="s">
        <v>30</v>
      </c>
      <c r="N4" s="62" t="s">
        <v>31</v>
      </c>
      <c r="O4" s="62" t="s">
        <v>32</v>
      </c>
      <c r="P4" s="62" t="s">
        <v>184</v>
      </c>
      <c r="Q4" s="62" t="s">
        <v>185</v>
      </c>
      <c r="R4" s="62" t="s">
        <v>194</v>
      </c>
      <c r="S4" s="62" t="s">
        <v>195</v>
      </c>
      <c r="T4" s="62" t="s">
        <v>202</v>
      </c>
      <c r="U4" s="62" t="s">
        <v>205</v>
      </c>
      <c r="W4" s="62">
        <v>2022</v>
      </c>
      <c r="X4" s="62">
        <v>2023</v>
      </c>
      <c r="Y4" s="62">
        <v>2024</v>
      </c>
      <c r="Z4" s="62">
        <v>2025</v>
      </c>
      <c r="AA4" s="62" t="s">
        <v>211</v>
      </c>
    </row>
    <row r="5" spans="2:27" ht="16.05" customHeight="1" x14ac:dyDescent="0.3"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W5" s="35"/>
      <c r="X5" s="35"/>
      <c r="Y5" s="35"/>
      <c r="Z5" s="35"/>
      <c r="AA5" s="35"/>
    </row>
    <row r="6" spans="2:27" s="5" customFormat="1" ht="16.05" customHeight="1" x14ac:dyDescent="0.3">
      <c r="C6" s="54" t="s">
        <v>166</v>
      </c>
      <c r="D6" s="13">
        <v>425.834</v>
      </c>
      <c r="E6" s="13">
        <v>358.19</v>
      </c>
      <c r="F6" s="13">
        <v>231.273</v>
      </c>
      <c r="G6" s="13">
        <v>234.881</v>
      </c>
      <c r="H6" s="13">
        <v>223.982</v>
      </c>
      <c r="I6" s="13">
        <v>318.85700000000003</v>
      </c>
      <c r="J6" s="13">
        <v>371.95500000000004</v>
      </c>
      <c r="K6" s="13">
        <v>430.286</v>
      </c>
      <c r="L6" s="13">
        <v>415.93599999999998</v>
      </c>
      <c r="M6" s="13">
        <v>138.73099999999999</v>
      </c>
      <c r="N6" s="13">
        <v>383.32</v>
      </c>
      <c r="O6" s="13">
        <v>369.75099999999998</v>
      </c>
      <c r="P6" s="13">
        <v>391.173</v>
      </c>
      <c r="Q6" s="13">
        <v>253.12700000000001</v>
      </c>
      <c r="R6" s="13">
        <v>319.608</v>
      </c>
      <c r="S6" s="13">
        <v>188.70099999999999</v>
      </c>
      <c r="T6" s="13">
        <v>121.623</v>
      </c>
      <c r="U6" s="13">
        <f>'BP | Consolidado'!AO30</f>
        <v>49.036000000000001</v>
      </c>
      <c r="W6" s="13">
        <f>G6</f>
        <v>234.881</v>
      </c>
      <c r="X6" s="13">
        <f>K6</f>
        <v>430.286</v>
      </c>
      <c r="Y6" s="13">
        <f>O6</f>
        <v>369.75099999999998</v>
      </c>
      <c r="Z6" s="13">
        <f t="shared" ref="Z6:Z18" si="0">S6</f>
        <v>188.70099999999999</v>
      </c>
      <c r="AA6" s="13">
        <f t="shared" ref="AA6:AA18" si="1">U6</f>
        <v>49.036000000000001</v>
      </c>
    </row>
    <row r="7" spans="2:27" s="5" customFormat="1" ht="16.05" customHeight="1" x14ac:dyDescent="0.3">
      <c r="C7" s="54" t="s">
        <v>167</v>
      </c>
      <c r="D7" s="30">
        <v>654.33500000000004</v>
      </c>
      <c r="E7" s="30">
        <v>634.42600000000004</v>
      </c>
      <c r="F7" s="30">
        <v>1041.9480000000001</v>
      </c>
      <c r="G7" s="30">
        <v>1100.597</v>
      </c>
      <c r="H7" s="30">
        <v>1174.9069999999999</v>
      </c>
      <c r="I7" s="30">
        <v>1370.056</v>
      </c>
      <c r="J7" s="30">
        <v>1313.395</v>
      </c>
      <c r="K7" s="30">
        <v>1205.1389999999999</v>
      </c>
      <c r="L7" s="30">
        <v>1178.3710000000001</v>
      </c>
      <c r="M7" s="30">
        <v>1330.6610000000001</v>
      </c>
      <c r="N7" s="30">
        <v>1081.633</v>
      </c>
      <c r="O7" s="30">
        <v>1046.625</v>
      </c>
      <c r="P7" s="30">
        <v>1019.848</v>
      </c>
      <c r="Q7" s="30">
        <v>1447.5119999999999</v>
      </c>
      <c r="R7" s="30">
        <v>1428.6420000000001</v>
      </c>
      <c r="S7" s="30">
        <v>1544.4159999999999</v>
      </c>
      <c r="T7" s="30">
        <v>1534.607</v>
      </c>
      <c r="U7" s="30">
        <f>'BP | Consolidado'!AO35</f>
        <v>1532.3630000000001</v>
      </c>
      <c r="W7" s="13">
        <f>G7</f>
        <v>1100.597</v>
      </c>
      <c r="X7" s="13">
        <f>K7</f>
        <v>1205.1389999999999</v>
      </c>
      <c r="Y7" s="13">
        <f>O7</f>
        <v>1046.625</v>
      </c>
      <c r="Z7" s="13">
        <f t="shared" si="0"/>
        <v>1544.4159999999999</v>
      </c>
      <c r="AA7" s="13">
        <f t="shared" si="1"/>
        <v>1532.3630000000001</v>
      </c>
    </row>
    <row r="8" spans="2:27" s="5" customFormat="1" ht="16.05" customHeight="1" x14ac:dyDescent="0.3">
      <c r="C8" s="75" t="s">
        <v>168</v>
      </c>
      <c r="D8" s="76">
        <f t="shared" ref="D8:R8" si="2">SUM(D6:D7)</f>
        <v>1080.1690000000001</v>
      </c>
      <c r="E8" s="76">
        <f t="shared" si="2"/>
        <v>992.61599999999999</v>
      </c>
      <c r="F8" s="76">
        <f t="shared" si="2"/>
        <v>1273.221</v>
      </c>
      <c r="G8" s="76">
        <f t="shared" si="2"/>
        <v>1335.4780000000001</v>
      </c>
      <c r="H8" s="76">
        <f t="shared" si="2"/>
        <v>1398.8889999999999</v>
      </c>
      <c r="I8" s="76">
        <f t="shared" si="2"/>
        <v>1688.913</v>
      </c>
      <c r="J8" s="76">
        <f t="shared" si="2"/>
        <v>1685.35</v>
      </c>
      <c r="K8" s="76">
        <f t="shared" si="2"/>
        <v>1635.425</v>
      </c>
      <c r="L8" s="76">
        <f t="shared" si="2"/>
        <v>1594.307</v>
      </c>
      <c r="M8" s="76">
        <f t="shared" si="2"/>
        <v>1469.3920000000001</v>
      </c>
      <c r="N8" s="76">
        <f t="shared" si="2"/>
        <v>1464.953</v>
      </c>
      <c r="O8" s="76">
        <f t="shared" si="2"/>
        <v>1416.376</v>
      </c>
      <c r="P8" s="76">
        <f t="shared" si="2"/>
        <v>1411.021</v>
      </c>
      <c r="Q8" s="76">
        <f t="shared" si="2"/>
        <v>1700.6389999999999</v>
      </c>
      <c r="R8" s="76">
        <f t="shared" si="2"/>
        <v>1748.25</v>
      </c>
      <c r="S8" s="76">
        <f t="shared" ref="S8:T8" si="3">SUM(S6:S7)</f>
        <v>1733.117</v>
      </c>
      <c r="T8" s="76">
        <f t="shared" si="3"/>
        <v>1656.23</v>
      </c>
      <c r="U8" s="76">
        <f t="shared" ref="U8" si="4">SUM(U6:U7)</f>
        <v>1581.3990000000001</v>
      </c>
      <c r="W8" s="76">
        <f t="shared" ref="W8:W18" si="5">G8</f>
        <v>1335.4780000000001</v>
      </c>
      <c r="X8" s="76">
        <f t="shared" ref="X8:X18" si="6">K8</f>
        <v>1635.425</v>
      </c>
      <c r="Y8" s="76">
        <f t="shared" ref="Y8:Y18" si="7">O8</f>
        <v>1416.376</v>
      </c>
      <c r="Z8" s="76">
        <f t="shared" si="0"/>
        <v>1733.117</v>
      </c>
      <c r="AA8" s="76">
        <f t="shared" si="1"/>
        <v>1581.3990000000001</v>
      </c>
    </row>
    <row r="9" spans="2:27" s="5" customFormat="1" ht="16.05" customHeight="1" x14ac:dyDescent="0.3">
      <c r="C9" s="54" t="s">
        <v>169</v>
      </c>
      <c r="D9" s="30">
        <v>486.471</v>
      </c>
      <c r="E9" s="30">
        <v>345.09699999999998</v>
      </c>
      <c r="F9" s="30">
        <v>252.80099999999999</v>
      </c>
      <c r="G9" s="30">
        <v>163.74199999999999</v>
      </c>
      <c r="H9" s="30">
        <v>125.699</v>
      </c>
      <c r="I9" s="30">
        <v>311.39699999999999</v>
      </c>
      <c r="J9" s="30">
        <v>525.49900000000002</v>
      </c>
      <c r="K9" s="30">
        <v>438.5</v>
      </c>
      <c r="L9" s="30">
        <v>232.51599999999999</v>
      </c>
      <c r="M9" s="30">
        <v>108.208</v>
      </c>
      <c r="N9" s="30">
        <v>169.595</v>
      </c>
      <c r="O9" s="30">
        <v>149.126</v>
      </c>
      <c r="P9" s="30">
        <v>116.27200000000001</v>
      </c>
      <c r="Q9" s="30">
        <v>243.75399999999999</v>
      </c>
      <c r="R9" s="30">
        <v>106.253</v>
      </c>
      <c r="S9" s="30">
        <v>185.75700000000001</v>
      </c>
      <c r="T9" s="30">
        <v>241.29300000000001</v>
      </c>
      <c r="U9" s="30">
        <f>'BP | Consolidado'!AO8</f>
        <v>110.437</v>
      </c>
      <c r="V9" s="53"/>
      <c r="W9" s="30">
        <f t="shared" si="5"/>
        <v>163.74199999999999</v>
      </c>
      <c r="X9" s="30">
        <f t="shared" si="6"/>
        <v>438.5</v>
      </c>
      <c r="Y9" s="30">
        <f t="shared" si="7"/>
        <v>149.126</v>
      </c>
      <c r="Z9" s="30">
        <f t="shared" si="0"/>
        <v>185.75700000000001</v>
      </c>
      <c r="AA9" s="30">
        <f t="shared" si="1"/>
        <v>110.437</v>
      </c>
    </row>
    <row r="10" spans="2:27" s="2" customFormat="1" ht="16.05" customHeight="1" x14ac:dyDescent="0.3">
      <c r="C10" s="54" t="s">
        <v>196</v>
      </c>
      <c r="D10" s="30">
        <v>8.8079999999999998</v>
      </c>
      <c r="E10" s="30">
        <v>9.0210000000000008</v>
      </c>
      <c r="F10" s="30">
        <v>9.2669999999999995</v>
      </c>
      <c r="G10" s="30">
        <v>9.5090000000000003</v>
      </c>
      <c r="H10" s="30">
        <v>9.7639999999999993</v>
      </c>
      <c r="I10" s="30">
        <v>10.016999999999999</v>
      </c>
      <c r="J10" s="30">
        <v>5.4660000000000002</v>
      </c>
      <c r="K10" s="30">
        <v>5.585</v>
      </c>
      <c r="L10" s="30">
        <v>0.79300000000000004</v>
      </c>
      <c r="M10" s="30">
        <v>0.80900000000000005</v>
      </c>
      <c r="N10" s="30">
        <v>1.677</v>
      </c>
      <c r="O10" s="30">
        <v>2.246</v>
      </c>
      <c r="P10" s="30">
        <v>2.5379999999999998</v>
      </c>
      <c r="Q10" s="30">
        <v>1.927</v>
      </c>
      <c r="R10" s="30">
        <v>1.9689999999999999</v>
      </c>
      <c r="S10" s="30">
        <v>2.0230000000000001</v>
      </c>
      <c r="T10" s="30">
        <v>2.0489999999999999</v>
      </c>
      <c r="U10" s="30">
        <v>2.8630000000000004</v>
      </c>
      <c r="V10" s="53"/>
      <c r="W10" s="13">
        <f t="shared" si="5"/>
        <v>9.5090000000000003</v>
      </c>
      <c r="X10" s="13">
        <f t="shared" si="6"/>
        <v>5.585</v>
      </c>
      <c r="Y10" s="13">
        <f t="shared" si="7"/>
        <v>2.246</v>
      </c>
      <c r="Z10" s="13">
        <f t="shared" si="0"/>
        <v>2.0230000000000001</v>
      </c>
      <c r="AA10" s="13">
        <f t="shared" si="1"/>
        <v>2.8630000000000004</v>
      </c>
    </row>
    <row r="11" spans="2:27" s="2" customFormat="1" ht="16.05" customHeight="1" x14ac:dyDescent="0.3">
      <c r="C11" s="54" t="s">
        <v>199</v>
      </c>
      <c r="D11" s="30">
        <v>0</v>
      </c>
      <c r="E11" s="30">
        <v>0</v>
      </c>
      <c r="F11" s="30">
        <v>0</v>
      </c>
      <c r="G11" s="30">
        <v>0</v>
      </c>
      <c r="H11" s="30">
        <v>-3.9337863399999899</v>
      </c>
      <c r="I11" s="30">
        <v>-7.9320267199999996</v>
      </c>
      <c r="J11" s="30">
        <v>-9.3485242399999997</v>
      </c>
      <c r="K11" s="30">
        <v>-5.2088896900000003</v>
      </c>
      <c r="L11" s="30">
        <v>-6.1482444299999903</v>
      </c>
      <c r="M11" s="30">
        <v>-9.4804723399999897</v>
      </c>
      <c r="N11" s="30">
        <v>-10.644890820000001</v>
      </c>
      <c r="O11" s="30">
        <v>-7.7181162699999906</v>
      </c>
      <c r="P11" s="30">
        <v>-8.5533141999999991</v>
      </c>
      <c r="Q11" s="30">
        <v>-0.42599999999999999</v>
      </c>
      <c r="R11" s="30">
        <v>4.774</v>
      </c>
      <c r="S11" s="30">
        <v>3.3820000000000001</v>
      </c>
      <c r="T11" s="30">
        <v>0.40100000000000002</v>
      </c>
      <c r="U11" s="30">
        <v>-4.3319999999999999</v>
      </c>
      <c r="W11" s="13">
        <f t="shared" ref="W11:W12" si="8">G11</f>
        <v>0</v>
      </c>
      <c r="X11" s="13">
        <f t="shared" ref="X11:X12" si="9">K11</f>
        <v>-5.2088896900000003</v>
      </c>
      <c r="Y11" s="13">
        <f t="shared" ref="Y11:Y12" si="10">O11</f>
        <v>-7.7181162699999906</v>
      </c>
      <c r="Z11" s="13">
        <f t="shared" ref="Z11:Z12" si="11">S11</f>
        <v>3.3820000000000001</v>
      </c>
      <c r="AA11" s="13">
        <f t="shared" si="1"/>
        <v>-4.3319999999999999</v>
      </c>
    </row>
    <row r="12" spans="2:27" s="2" customFormat="1" ht="16.05" customHeight="1" x14ac:dyDescent="0.3">
      <c r="C12" s="54" t="s">
        <v>200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18.578538479999999</v>
      </c>
      <c r="N12" s="30">
        <v>19.703182250000001</v>
      </c>
      <c r="O12" s="30">
        <v>37.910949170000002</v>
      </c>
      <c r="P12" s="30">
        <v>24.641999999999999</v>
      </c>
      <c r="Q12" s="30">
        <v>11.996</v>
      </c>
      <c r="R12" s="30">
        <v>-0.55000000000000004</v>
      </c>
      <c r="S12" s="30">
        <v>4.3280000000000003</v>
      </c>
      <c r="T12" s="30">
        <v>-7.4870000000000001</v>
      </c>
      <c r="U12" s="30">
        <v>-15.164</v>
      </c>
      <c r="V12" s="53"/>
      <c r="W12" s="13">
        <f t="shared" si="8"/>
        <v>0</v>
      </c>
      <c r="X12" s="13">
        <f t="shared" si="9"/>
        <v>0</v>
      </c>
      <c r="Y12" s="13">
        <f t="shared" si="10"/>
        <v>37.910949170000002</v>
      </c>
      <c r="Z12" s="13">
        <f t="shared" si="11"/>
        <v>4.3280000000000003</v>
      </c>
      <c r="AA12" s="13">
        <f t="shared" si="1"/>
        <v>-15.164</v>
      </c>
    </row>
    <row r="13" spans="2:27" s="2" customFormat="1" ht="16.05" customHeight="1" x14ac:dyDescent="0.3">
      <c r="C13" s="75" t="s">
        <v>170</v>
      </c>
      <c r="D13" s="76">
        <f t="shared" ref="D13:R13" si="12">D8-SUM(D9:D12)</f>
        <v>584.8900000000001</v>
      </c>
      <c r="E13" s="76">
        <f t="shared" si="12"/>
        <v>638.49800000000005</v>
      </c>
      <c r="F13" s="76">
        <f t="shared" si="12"/>
        <v>1011.153</v>
      </c>
      <c r="G13" s="76">
        <f t="shared" si="12"/>
        <v>1162.2270000000001</v>
      </c>
      <c r="H13" s="76">
        <f t="shared" si="12"/>
        <v>1267.3597863399998</v>
      </c>
      <c r="I13" s="76">
        <f t="shared" si="12"/>
        <v>1375.4310267200001</v>
      </c>
      <c r="J13" s="76">
        <f t="shared" si="12"/>
        <v>1163.73352424</v>
      </c>
      <c r="K13" s="76">
        <f t="shared" si="12"/>
        <v>1196.5488896899999</v>
      </c>
      <c r="L13" s="76">
        <f t="shared" si="12"/>
        <v>1367.14624443</v>
      </c>
      <c r="M13" s="76">
        <f t="shared" si="12"/>
        <v>1351.2769338600001</v>
      </c>
      <c r="N13" s="76">
        <f t="shared" si="12"/>
        <v>1284.62270857</v>
      </c>
      <c r="O13" s="76">
        <f t="shared" si="12"/>
        <v>1234.8111670999999</v>
      </c>
      <c r="P13" s="76">
        <f t="shared" si="12"/>
        <v>1276.1223141999999</v>
      </c>
      <c r="Q13" s="76">
        <f t="shared" si="12"/>
        <v>1443.3879999999999</v>
      </c>
      <c r="R13" s="76">
        <f t="shared" si="12"/>
        <v>1635.8040000000001</v>
      </c>
      <c r="S13" s="76">
        <f t="shared" ref="S13:T13" si="13">S8-SUM(S9:S12)</f>
        <v>1537.627</v>
      </c>
      <c r="T13" s="76">
        <f t="shared" si="13"/>
        <v>1419.9739999999999</v>
      </c>
      <c r="U13" s="76">
        <f>U8-SUM(U9:U12)</f>
        <v>1487.595</v>
      </c>
      <c r="W13" s="76">
        <f t="shared" si="5"/>
        <v>1162.2270000000001</v>
      </c>
      <c r="X13" s="76">
        <f t="shared" si="6"/>
        <v>1196.5488896899999</v>
      </c>
      <c r="Y13" s="76">
        <f t="shared" si="7"/>
        <v>1234.8111670999999</v>
      </c>
      <c r="Z13" s="76">
        <f t="shared" si="0"/>
        <v>1537.627</v>
      </c>
      <c r="AA13" s="76">
        <f t="shared" si="1"/>
        <v>1487.595</v>
      </c>
    </row>
    <row r="14" spans="2:27" s="64" customFormat="1" ht="16.05" customHeight="1" x14ac:dyDescent="0.3">
      <c r="C14" s="65" t="s">
        <v>171</v>
      </c>
      <c r="D14" s="66">
        <f>D13/SUM('DRE Gerencial | Consolidado'!U26:X26)</f>
        <v>1.5195679148880272</v>
      </c>
      <c r="E14" s="66">
        <f>E13/SUM('DRE Gerencial | Consolidado'!V26:Y26)</f>
        <v>1.6565959485312203</v>
      </c>
      <c r="F14" s="66">
        <f>F13/SUM('DRE Gerencial | Consolidado'!W26:Z26)</f>
        <v>2.5458764635002824</v>
      </c>
      <c r="G14" s="66">
        <f>G13/SUM('DRE Gerencial | Consolidado'!X26:AA26)</f>
        <v>2.6121743712581136</v>
      </c>
      <c r="H14" s="66">
        <f>H13/SUM('DRE Gerencial | Consolidado'!Y26:AB26)</f>
        <v>3.045583611536502</v>
      </c>
      <c r="I14" s="66">
        <f>I13/SUM('DRE Gerencial | Consolidado'!Z26:AC26)</f>
        <v>3.1473809781669102</v>
      </c>
      <c r="J14" s="66">
        <f>J13/SUM('DRE Gerencial | Consolidado'!AA26:AD26)</f>
        <v>2.4289949058978166</v>
      </c>
      <c r="K14" s="66">
        <f>K13/SUM('DRE Gerencial | Consolidado'!AB26:AE26)</f>
        <v>2.5139871477443663</v>
      </c>
      <c r="L14" s="66">
        <f>L13/SUM('DRE Gerencial | Consolidado'!AC26:AF26)</f>
        <v>2.6380956033974448</v>
      </c>
      <c r="M14" s="66">
        <f>M13/SUM('DRE Gerencial | Consolidado'!AD26:AG26)</f>
        <v>2.4921611387899469</v>
      </c>
      <c r="N14" s="66">
        <f>N13/SUM('DRE Gerencial | Consolidado'!AE26:AH26)</f>
        <v>2.1806690314016963</v>
      </c>
      <c r="O14" s="66">
        <f>O13/SUM('DRE Gerencial | Consolidado'!AF26:AI26)</f>
        <v>1.964755709498718</v>
      </c>
      <c r="P14" s="66">
        <f>P13/SUM('DRE Gerencial | Consolidado'!AG26:AJ26)</f>
        <v>1.8712744250921041</v>
      </c>
      <c r="Q14" s="66">
        <f>Q13/SUM('DRE Gerencial | Consolidado'!AH26:AK26)</f>
        <v>1.9268558476226876</v>
      </c>
      <c r="R14" s="66">
        <f>R13/SUM('DRE Gerencial | Consolidado'!AI26:AL26)</f>
        <v>1.9986157183248114</v>
      </c>
      <c r="S14" s="66">
        <f>S13/SUM('DRE Gerencial | Consolidado'!AJ26:AM26)</f>
        <v>1.6995575937461147</v>
      </c>
      <c r="T14" s="66">
        <f>T13/SUM('DRE Gerencial | Consolidado'!AK26:AN26)</f>
        <v>1.4805976864379302</v>
      </c>
      <c r="U14" s="66">
        <f>U13/SUM('DRE Gerencial | Consolidado'!AL26:AO26)</f>
        <v>1.492482273587745</v>
      </c>
      <c r="V14" s="67"/>
      <c r="W14" s="66">
        <f t="shared" si="5"/>
        <v>2.6121743712581136</v>
      </c>
      <c r="X14" s="66">
        <f t="shared" si="6"/>
        <v>2.5139871477443663</v>
      </c>
      <c r="Y14" s="66">
        <f t="shared" si="7"/>
        <v>1.964755709498718</v>
      </c>
      <c r="Z14" s="66">
        <f t="shared" si="0"/>
        <v>1.6995575937461147</v>
      </c>
      <c r="AA14" s="66">
        <f t="shared" si="1"/>
        <v>1.492482273587745</v>
      </c>
    </row>
    <row r="15" spans="2:27" s="2" customFormat="1" ht="16.05" customHeight="1" x14ac:dyDescent="0.3">
      <c r="C15" s="54" t="s">
        <v>172</v>
      </c>
      <c r="D15" s="30">
        <v>157.12191849999999</v>
      </c>
      <c r="E15" s="30">
        <v>237.21883093999989</v>
      </c>
      <c r="F15" s="30">
        <v>326.63528765000007</v>
      </c>
      <c r="G15" s="30">
        <v>379.93857732949999</v>
      </c>
      <c r="H15" s="30">
        <v>674.62205468000002</v>
      </c>
      <c r="I15" s="30">
        <v>585.75646093999967</v>
      </c>
      <c r="J15" s="30">
        <v>460.61745179999969</v>
      </c>
      <c r="K15" s="30">
        <v>433.8448199099999</v>
      </c>
      <c r="L15" s="30">
        <v>421.43802354000019</v>
      </c>
      <c r="M15" s="30">
        <v>290.74592353000003</v>
      </c>
      <c r="N15" s="30">
        <v>358.89752458000004</v>
      </c>
      <c r="O15" s="30">
        <v>530.54347383000004</v>
      </c>
      <c r="P15" s="30">
        <v>613.59159758999999</v>
      </c>
      <c r="Q15" s="30">
        <v>508.09300953999997</v>
      </c>
      <c r="R15" s="30">
        <v>428.04041499000027</v>
      </c>
      <c r="S15" s="30">
        <v>289.63689013999999</v>
      </c>
      <c r="T15" s="30">
        <v>400.00449524000004</v>
      </c>
      <c r="U15" s="30">
        <v>315.73485948000007</v>
      </c>
      <c r="V15" s="53"/>
      <c r="W15" s="13">
        <f t="shared" si="5"/>
        <v>379.93857732949999</v>
      </c>
      <c r="X15" s="13">
        <f t="shared" si="6"/>
        <v>433.8448199099999</v>
      </c>
      <c r="Y15" s="13">
        <f t="shared" si="7"/>
        <v>530.54347383000004</v>
      </c>
      <c r="Z15" s="13">
        <f t="shared" si="0"/>
        <v>289.63689013999999</v>
      </c>
      <c r="AA15" s="13">
        <f t="shared" si="1"/>
        <v>315.73485948000007</v>
      </c>
    </row>
    <row r="16" spans="2:27" s="5" customFormat="1" ht="16.05" customHeight="1" x14ac:dyDescent="0.3">
      <c r="C16" s="54" t="s">
        <v>173</v>
      </c>
      <c r="D16" s="30">
        <v>0</v>
      </c>
      <c r="E16" s="30">
        <v>0</v>
      </c>
      <c r="F16" s="30">
        <v>373.75993955000001</v>
      </c>
      <c r="G16" s="30">
        <v>386.22063592000001</v>
      </c>
      <c r="H16" s="30">
        <v>378.52911461000002</v>
      </c>
      <c r="I16" s="30">
        <v>390.91412486000002</v>
      </c>
      <c r="J16" s="30">
        <v>201.92015092000003</v>
      </c>
      <c r="K16" s="30">
        <v>207.90687358999998</v>
      </c>
      <c r="L16" s="30">
        <v>214.21597903999998</v>
      </c>
      <c r="M16" s="30">
        <v>220.52508448999998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W16" s="13">
        <f t="shared" si="5"/>
        <v>386.22063592000001</v>
      </c>
      <c r="X16" s="13">
        <f t="shared" si="6"/>
        <v>207.90687358999998</v>
      </c>
      <c r="Y16" s="13">
        <f t="shared" si="7"/>
        <v>0</v>
      </c>
      <c r="Z16" s="13">
        <f t="shared" si="0"/>
        <v>0</v>
      </c>
      <c r="AA16" s="13">
        <f t="shared" si="1"/>
        <v>0</v>
      </c>
    </row>
    <row r="17" spans="3:27" ht="16.05" customHeight="1" x14ac:dyDescent="0.3">
      <c r="C17" s="75" t="s">
        <v>174</v>
      </c>
      <c r="D17" s="76">
        <f t="shared" ref="D17:Q17" si="14">SUM(D15:D16,D13)</f>
        <v>742.01191850000009</v>
      </c>
      <c r="E17" s="76">
        <f t="shared" si="14"/>
        <v>875.71683093999991</v>
      </c>
      <c r="F17" s="76">
        <f t="shared" si="14"/>
        <v>1711.5482272000002</v>
      </c>
      <c r="G17" s="76">
        <f t="shared" si="14"/>
        <v>1928.3862132495001</v>
      </c>
      <c r="H17" s="76">
        <f t="shared" si="14"/>
        <v>2320.5109556299999</v>
      </c>
      <c r="I17" s="76">
        <f t="shared" si="14"/>
        <v>2352.1016125199999</v>
      </c>
      <c r="J17" s="76">
        <f t="shared" si="14"/>
        <v>1826.2711269599997</v>
      </c>
      <c r="K17" s="76">
        <f t="shared" si="14"/>
        <v>1838.3005831899998</v>
      </c>
      <c r="L17" s="76">
        <f t="shared" si="14"/>
        <v>2002.8002470100002</v>
      </c>
      <c r="M17" s="76">
        <f t="shared" si="14"/>
        <v>1862.5479418800001</v>
      </c>
      <c r="N17" s="76">
        <f t="shared" si="14"/>
        <v>1643.52023315</v>
      </c>
      <c r="O17" s="76">
        <f t="shared" si="14"/>
        <v>1765.35464093</v>
      </c>
      <c r="P17" s="76">
        <f t="shared" si="14"/>
        <v>1889.7139117899999</v>
      </c>
      <c r="Q17" s="76">
        <f t="shared" si="14"/>
        <v>1951.4810095399998</v>
      </c>
      <c r="R17" s="76">
        <f t="shared" ref="R17" si="15">SUM(R15:R16,R13)</f>
        <v>2063.8444149900006</v>
      </c>
      <c r="S17" s="76">
        <f t="shared" ref="S17:T17" si="16">SUM(S15:S16,S13)</f>
        <v>1827.2638901400001</v>
      </c>
      <c r="T17" s="76">
        <f t="shared" si="16"/>
        <v>1819.97849524</v>
      </c>
      <c r="U17" s="76">
        <f t="shared" ref="U17" si="17">SUM(U15:U16,U13)</f>
        <v>1803.3298594800001</v>
      </c>
      <c r="W17" s="76">
        <f t="shared" si="5"/>
        <v>1928.3862132495001</v>
      </c>
      <c r="X17" s="76">
        <f t="shared" si="6"/>
        <v>1838.3005831899998</v>
      </c>
      <c r="Y17" s="76">
        <f t="shared" si="7"/>
        <v>1765.35464093</v>
      </c>
      <c r="Z17" s="76">
        <f t="shared" si="0"/>
        <v>1827.2638901400001</v>
      </c>
      <c r="AA17" s="76">
        <f t="shared" si="1"/>
        <v>1803.3298594800001</v>
      </c>
    </row>
    <row r="18" spans="3:27" s="68" customFormat="1" ht="16.05" customHeight="1" x14ac:dyDescent="0.3">
      <c r="C18" s="65" t="s">
        <v>175</v>
      </c>
      <c r="D18" s="66">
        <f>D17/SUM('DRE Gerencial | Consolidado'!U26:X26)</f>
        <v>1.9277770244270032</v>
      </c>
      <c r="E18" s="66">
        <f>E17/SUM('DRE Gerencial | Consolidado'!V26:Y26)</f>
        <v>2.2720649934624748</v>
      </c>
      <c r="F18" s="66">
        <f>F17/SUM('DRE Gerencial | Consolidado'!W26:Z26)</f>
        <v>4.309328408039252</v>
      </c>
      <c r="G18" s="66">
        <f>G17/SUM('DRE Gerencial | Consolidado'!X26:AA26)</f>
        <v>4.3341628134072154</v>
      </c>
      <c r="H18" s="66">
        <f>H17/SUM('DRE Gerencial | Consolidado'!Y26:AB26)</f>
        <v>5.576403964392207</v>
      </c>
      <c r="I18" s="66">
        <f>I17/SUM('DRE Gerencial | Consolidado'!Z26:AC26)</f>
        <v>5.3822836115708785</v>
      </c>
      <c r="J18" s="66">
        <f>J17/SUM('DRE Gerencial | Consolidado'!AA26:AD26)</f>
        <v>3.8118720237703276</v>
      </c>
      <c r="K18" s="66">
        <f>K17/SUM('DRE Gerencial | Consolidado'!AB26:AE26)</f>
        <v>3.8623277992660663</v>
      </c>
      <c r="L18" s="66">
        <f>L17/SUM('DRE Gerencial | Consolidado'!AC26:AF26)</f>
        <v>3.864676911959235</v>
      </c>
      <c r="M18" s="66">
        <f>M17/SUM('DRE Gerencial | Consolidado'!AD26:AG26)</f>
        <v>3.435098671171017</v>
      </c>
      <c r="N18" s="66">
        <f>N17/SUM('DRE Gerencial | Consolidado'!AE26:AH26)</f>
        <v>2.789903721149273</v>
      </c>
      <c r="O18" s="66">
        <f>O17/SUM('DRE Gerencial | Consolidado'!AF26:AI26)</f>
        <v>2.8089239087488624</v>
      </c>
      <c r="P18" s="66">
        <f>P17/SUM('DRE Gerencial | Consolidado'!AG26:AJ26)</f>
        <v>2.7710300764470275</v>
      </c>
      <c r="Q18" s="66">
        <f>Q17/SUM('DRE Gerencial | Consolidado'!AH26:AK26)</f>
        <v>2.6051363838114039</v>
      </c>
      <c r="R18" s="66">
        <f>R17/SUM('DRE Gerencial | Consolidado'!AI26:AL26)</f>
        <v>2.5215929830076771</v>
      </c>
      <c r="S18" s="66">
        <f>S17/SUM('DRE Gerencial | Consolidado'!AJ26:AM26)</f>
        <v>2.019696727662498</v>
      </c>
      <c r="T18" s="66">
        <f>T17/SUM('DRE Gerencial | Consolidado'!AK26:AN26)</f>
        <v>1.8976797810517161</v>
      </c>
      <c r="U18" s="66">
        <f>U17/SUM('DRE Gerencial | Consolidado'!AL26:AO26)</f>
        <v>1.8092544333003129</v>
      </c>
      <c r="W18" s="66">
        <f t="shared" si="5"/>
        <v>4.3341628134072154</v>
      </c>
      <c r="X18" s="66">
        <f t="shared" si="6"/>
        <v>3.8623277992660663</v>
      </c>
      <c r="Y18" s="66">
        <f t="shared" si="7"/>
        <v>2.8089239087488624</v>
      </c>
      <c r="Z18" s="66">
        <f t="shared" si="0"/>
        <v>2.019696727662498</v>
      </c>
      <c r="AA18" s="66">
        <f t="shared" si="1"/>
        <v>1.8092544333003129</v>
      </c>
    </row>
    <row r="19" spans="3:27" ht="15" customHeight="1" x14ac:dyDescent="0.3">
      <c r="T19" s="28"/>
      <c r="U19" s="28"/>
    </row>
    <row r="20" spans="3:27" ht="15" customHeight="1" x14ac:dyDescent="0.3">
      <c r="M20" s="58"/>
      <c r="N20" s="23"/>
      <c r="O20" s="23"/>
      <c r="P20" s="102"/>
      <c r="Q20" s="102"/>
      <c r="R20" s="102"/>
      <c r="S20" s="102"/>
      <c r="T20" s="102"/>
      <c r="U20" s="102"/>
    </row>
    <row r="21" spans="3:27" ht="15" customHeight="1" x14ac:dyDescent="0.3">
      <c r="M21" s="58"/>
      <c r="N21" s="23"/>
      <c r="O21" s="23"/>
      <c r="P21" s="23"/>
      <c r="Q21" s="23"/>
      <c r="R21" s="23"/>
      <c r="S21" s="23"/>
      <c r="T21" s="23"/>
      <c r="U21" s="23"/>
    </row>
    <row r="22" spans="3:27" ht="15" customHeight="1" x14ac:dyDescent="0.3">
      <c r="M22" s="58"/>
      <c r="N22" s="23"/>
      <c r="O22" s="23"/>
      <c r="P22" s="23"/>
      <c r="Q22" s="23"/>
      <c r="R22" s="23"/>
      <c r="S22" s="23"/>
      <c r="T22" s="23"/>
      <c r="U22" s="23"/>
    </row>
    <row r="23" spans="3:27" ht="15" customHeight="1" x14ac:dyDescent="0.3">
      <c r="N23" s="58"/>
    </row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B023-1B21-47C8-ACA5-C82C57E16DE3}">
  <sheetPr>
    <tabColor rgb="FF0000BE"/>
  </sheetPr>
  <dimension ref="B1:AK16"/>
  <sheetViews>
    <sheetView showGridLines="0" zoomScaleNormal="100" workbookViewId="0">
      <pane xSplit="3" ySplit="4" topLeftCell="D5" activePane="bottomRight" state="frozen"/>
      <selection activeCell="B1" sqref="B1:C3"/>
      <selection pane="topRight" activeCell="B1" sqref="B1:C3"/>
      <selection pane="bottomLeft" activeCell="B1" sqref="B1:C3"/>
      <selection pane="bottomRight"/>
    </sheetView>
  </sheetViews>
  <sheetFormatPr defaultColWidth="9.21875" defaultRowHeight="15" customHeight="1" x14ac:dyDescent="0.3"/>
  <cols>
    <col min="1" max="1" width="3" style="1" customWidth="1"/>
    <col min="2" max="2" width="1.44140625" style="1" customWidth="1"/>
    <col min="3" max="3" width="52.5546875" style="1" bestFit="1" customWidth="1"/>
    <col min="4" max="29" width="12.77734375" style="1" customWidth="1"/>
    <col min="30" max="30" width="9.21875" style="1" customWidth="1"/>
    <col min="31" max="37" width="12.77734375" style="1" customWidth="1"/>
    <col min="38" max="16384" width="9.21875" style="1"/>
  </cols>
  <sheetData>
    <row r="1" spans="2:37" ht="15" customHeight="1" x14ac:dyDescent="0.3">
      <c r="B1" s="130" t="e" vm="1">
        <v>#VALUE!</v>
      </c>
      <c r="C1" s="130"/>
    </row>
    <row r="2" spans="2:37" ht="15" customHeight="1" x14ac:dyDescent="0.3">
      <c r="B2" s="130"/>
      <c r="C2" s="130"/>
      <c r="P2" s="28"/>
      <c r="U2" s="28"/>
      <c r="V2" s="28"/>
      <c r="W2" s="28"/>
      <c r="X2" s="28"/>
      <c r="Y2" s="28"/>
      <c r="Z2" s="28"/>
      <c r="AA2" s="28"/>
      <c r="AB2" s="28"/>
      <c r="AC2" s="28"/>
    </row>
    <row r="3" spans="2:37" ht="15" customHeight="1" x14ac:dyDescent="0.3">
      <c r="B3" s="130"/>
      <c r="C3" s="130"/>
      <c r="AD3" s="23"/>
      <c r="AE3" s="16"/>
      <c r="AF3" s="16"/>
      <c r="AG3" s="16"/>
      <c r="AH3" s="16"/>
      <c r="AI3" s="16"/>
    </row>
    <row r="4" spans="2:37" ht="20.100000000000001" customHeight="1" x14ac:dyDescent="0.3">
      <c r="C4" s="61" t="s">
        <v>176</v>
      </c>
      <c r="D4" s="62" t="s">
        <v>13</v>
      </c>
      <c r="E4" s="62" t="s">
        <v>14</v>
      </c>
      <c r="F4" s="62" t="s">
        <v>15</v>
      </c>
      <c r="G4" s="62" t="s">
        <v>16</v>
      </c>
      <c r="H4" s="62" t="s">
        <v>17</v>
      </c>
      <c r="I4" s="62" t="s">
        <v>18</v>
      </c>
      <c r="J4" s="62" t="s">
        <v>19</v>
      </c>
      <c r="K4" s="62" t="s">
        <v>20</v>
      </c>
      <c r="L4" s="62" t="s">
        <v>21</v>
      </c>
      <c r="M4" s="62" t="s">
        <v>22</v>
      </c>
      <c r="N4" s="62" t="s">
        <v>23</v>
      </c>
      <c r="O4" s="62" t="s">
        <v>24</v>
      </c>
      <c r="P4" s="62" t="s">
        <v>25</v>
      </c>
      <c r="Q4" s="62" t="s">
        <v>26</v>
      </c>
      <c r="R4" s="62" t="s">
        <v>27</v>
      </c>
      <c r="S4" s="62" t="s">
        <v>28</v>
      </c>
      <c r="T4" s="62" t="s">
        <v>29</v>
      </c>
      <c r="U4" s="62" t="s">
        <v>30</v>
      </c>
      <c r="V4" s="62" t="s">
        <v>31</v>
      </c>
      <c r="W4" s="62" t="s">
        <v>32</v>
      </c>
      <c r="X4" s="62" t="s">
        <v>184</v>
      </c>
      <c r="Y4" s="62" t="s">
        <v>185</v>
      </c>
      <c r="Z4" s="62" t="s">
        <v>194</v>
      </c>
      <c r="AA4" s="62" t="s">
        <v>195</v>
      </c>
      <c r="AB4" s="62" t="s">
        <v>202</v>
      </c>
      <c r="AC4" s="62" t="s">
        <v>205</v>
      </c>
      <c r="AE4" s="62">
        <v>2020</v>
      </c>
      <c r="AF4" s="62">
        <v>2021</v>
      </c>
      <c r="AG4" s="62">
        <v>2022</v>
      </c>
      <c r="AH4" s="62">
        <v>2023</v>
      </c>
      <c r="AI4" s="62">
        <v>2024</v>
      </c>
      <c r="AJ4" s="62">
        <v>2025</v>
      </c>
      <c r="AK4" s="62" t="s">
        <v>211</v>
      </c>
    </row>
    <row r="5" spans="2:37" ht="16.05" customHeight="1" x14ac:dyDescent="0.3"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E5" s="28"/>
      <c r="AF5" s="28"/>
      <c r="AG5" s="28"/>
      <c r="AH5" s="28"/>
      <c r="AI5" s="28"/>
      <c r="AJ5" s="28"/>
      <c r="AK5" s="28"/>
    </row>
    <row r="6" spans="2:37" ht="15" customHeight="1" x14ac:dyDescent="0.3">
      <c r="C6" s="54" t="s">
        <v>206</v>
      </c>
      <c r="D6" s="20">
        <v>0</v>
      </c>
      <c r="E6" s="20">
        <v>0</v>
      </c>
      <c r="F6" s="20">
        <v>0</v>
      </c>
      <c r="G6" s="20">
        <v>1.7</v>
      </c>
      <c r="H6" s="20">
        <v>4.7</v>
      </c>
      <c r="I6" s="20">
        <v>13.5</v>
      </c>
      <c r="J6" s="20">
        <v>43.8</v>
      </c>
      <c r="K6" s="20">
        <v>54.3</v>
      </c>
      <c r="L6" s="20">
        <v>22.1</v>
      </c>
      <c r="M6" s="20">
        <v>51.6</v>
      </c>
      <c r="N6" s="20">
        <v>68.899999999999991</v>
      </c>
      <c r="O6" s="20">
        <v>70.800000000000011</v>
      </c>
      <c r="P6" s="20">
        <v>19.988996050000004</v>
      </c>
      <c r="Q6" s="20">
        <v>24.823848590000004</v>
      </c>
      <c r="R6" s="20">
        <v>3.9942322999999718</v>
      </c>
      <c r="S6" s="20">
        <v>28.39336275000009</v>
      </c>
      <c r="T6" s="20">
        <v>6.1526428399999986</v>
      </c>
      <c r="U6" s="20">
        <v>6.2491747643783357</v>
      </c>
      <c r="V6" s="20">
        <v>0.68080876609069274</v>
      </c>
      <c r="W6" s="20">
        <v>8.5875893606802656</v>
      </c>
      <c r="X6" s="20">
        <v>11.87561535458128</v>
      </c>
      <c r="Y6" s="20">
        <v>17.155169826652273</v>
      </c>
      <c r="Z6" s="20">
        <v>24.992749178766452</v>
      </c>
      <c r="AA6" s="20">
        <v>29.978936249999997</v>
      </c>
      <c r="AB6" s="20">
        <v>7.1776085400000014</v>
      </c>
      <c r="AC6" s="20">
        <v>22.32877671</v>
      </c>
      <c r="AE6" s="20">
        <f>SUM(D6:G6)</f>
        <v>1.7</v>
      </c>
      <c r="AF6" s="20">
        <f>SUM(H6:K6)</f>
        <v>116.3</v>
      </c>
      <c r="AG6" s="20">
        <f>SUM(L6:O6)</f>
        <v>213.4</v>
      </c>
      <c r="AH6" s="20">
        <f>SUM(P6:S6)</f>
        <v>77.200439690000067</v>
      </c>
      <c r="AI6" s="20">
        <f>SUM(T6:W6)</f>
        <v>21.670215731149291</v>
      </c>
      <c r="AJ6" s="20">
        <f>SUM(X6:AA6)</f>
        <v>84.002470610000003</v>
      </c>
      <c r="AK6" s="20">
        <f>SUM(AB6:AC6)</f>
        <v>29.506385250000001</v>
      </c>
    </row>
    <row r="7" spans="2:37" ht="15" customHeight="1" x14ac:dyDescent="0.3">
      <c r="C7" s="54" t="s">
        <v>207</v>
      </c>
      <c r="D7" s="55">
        <v>3.5</v>
      </c>
      <c r="E7" s="55">
        <v>1.7999999999999998</v>
      </c>
      <c r="F7" s="55">
        <v>2.2999999999999998</v>
      </c>
      <c r="G7" s="55">
        <v>11.700000000000001</v>
      </c>
      <c r="H7" s="55">
        <v>7.6</v>
      </c>
      <c r="I7" s="55">
        <v>14.9</v>
      </c>
      <c r="J7" s="55">
        <v>17.100000000000001</v>
      </c>
      <c r="K7" s="55">
        <v>29.499999999999993</v>
      </c>
      <c r="L7" s="55">
        <v>10.8</v>
      </c>
      <c r="M7" s="55">
        <v>9.0999999999999979</v>
      </c>
      <c r="N7" s="55">
        <v>2.2000000000000028</v>
      </c>
      <c r="O7" s="55">
        <v>6.0999999999999979</v>
      </c>
      <c r="P7" s="55">
        <v>6.6112332799999987</v>
      </c>
      <c r="Q7" s="55">
        <v>0.22864257000000077</v>
      </c>
      <c r="R7" s="55">
        <v>2.4233406900000158</v>
      </c>
      <c r="S7" s="55">
        <v>3.4985638399999868</v>
      </c>
      <c r="T7" s="55">
        <v>2.7645868299999989</v>
      </c>
      <c r="U7" s="55">
        <v>17.556649120445311</v>
      </c>
      <c r="V7" s="55">
        <v>15.59872822793001</v>
      </c>
      <c r="W7" s="55">
        <v>19.488778161389423</v>
      </c>
      <c r="X7" s="55">
        <v>8.2863695810826279</v>
      </c>
      <c r="Y7" s="55">
        <v>18.061276770095994</v>
      </c>
      <c r="Z7" s="55">
        <v>19.969236778821372</v>
      </c>
      <c r="AA7" s="55">
        <v>26.606697080000007</v>
      </c>
      <c r="AB7" s="55">
        <v>11.223167009999999</v>
      </c>
      <c r="AC7" s="55">
        <v>19.503346820000001</v>
      </c>
      <c r="AE7" s="55">
        <f t="shared" ref="AE7:AE10" si="0">SUM(D7:G7)</f>
        <v>19.3</v>
      </c>
      <c r="AF7" s="55">
        <f t="shared" ref="AF7:AF10" si="1">SUM(H7:K7)</f>
        <v>69.099999999999994</v>
      </c>
      <c r="AG7" s="55">
        <f t="shared" ref="AG7:AG10" si="2">SUM(L7:O7)</f>
        <v>28.2</v>
      </c>
      <c r="AH7" s="55">
        <f t="shared" ref="AH7:AH10" si="3">SUM(P7:S7)</f>
        <v>12.761780380000003</v>
      </c>
      <c r="AI7" s="55">
        <f t="shared" ref="AI7:AI10" si="4">SUM(T7:W7)</f>
        <v>55.408742339764743</v>
      </c>
      <c r="AJ7" s="20">
        <f>SUM(X7:AA7)</f>
        <v>72.923580209999997</v>
      </c>
      <c r="AK7" s="20">
        <f>SUM(AB7:AC7)</f>
        <v>30.726513830000002</v>
      </c>
    </row>
    <row r="8" spans="2:37" ht="15" customHeight="1" x14ac:dyDescent="0.3">
      <c r="C8" s="54" t="s">
        <v>208</v>
      </c>
      <c r="D8" s="55">
        <v>0.9</v>
      </c>
      <c r="E8" s="55">
        <v>0.99999999999999989</v>
      </c>
      <c r="F8" s="55">
        <v>5.6999999999999993</v>
      </c>
      <c r="G8" s="55">
        <v>7.4</v>
      </c>
      <c r="H8" s="55">
        <v>1.9</v>
      </c>
      <c r="I8" s="55">
        <v>11.299999999999999</v>
      </c>
      <c r="J8" s="55">
        <v>5.6000000000000014</v>
      </c>
      <c r="K8" s="55">
        <v>6.5999999999999979</v>
      </c>
      <c r="L8" s="55">
        <v>18.8</v>
      </c>
      <c r="M8" s="55">
        <v>10.099999999999998</v>
      </c>
      <c r="N8" s="55">
        <v>13.100000000000001</v>
      </c>
      <c r="O8" s="55">
        <v>13.700000000000003</v>
      </c>
      <c r="P8" s="55">
        <v>5.4137303199999991</v>
      </c>
      <c r="Q8" s="55">
        <v>2.4602520700000019</v>
      </c>
      <c r="R8" s="55">
        <v>3.9624052200000008</v>
      </c>
      <c r="S8" s="55">
        <v>7.2826374999999999</v>
      </c>
      <c r="T8" s="55">
        <v>2.79210841</v>
      </c>
      <c r="U8" s="55">
        <v>5.0081302784937511</v>
      </c>
      <c r="V8" s="55">
        <v>3.7415961186313895</v>
      </c>
      <c r="W8" s="55">
        <v>9.8079885784299154</v>
      </c>
      <c r="X8" s="55">
        <v>3.5943584937794459</v>
      </c>
      <c r="Y8" s="55">
        <v>4.827988039591645</v>
      </c>
      <c r="Z8" s="55">
        <v>10.820076896628908</v>
      </c>
      <c r="AA8" s="55">
        <v>20.72954579</v>
      </c>
      <c r="AB8" s="55">
        <v>10.433968960000001</v>
      </c>
      <c r="AC8" s="55">
        <v>21.092223530000002</v>
      </c>
      <c r="AE8" s="55">
        <f t="shared" si="0"/>
        <v>15</v>
      </c>
      <c r="AF8" s="55">
        <f t="shared" si="1"/>
        <v>25.4</v>
      </c>
      <c r="AG8" s="55">
        <f t="shared" si="2"/>
        <v>55.7</v>
      </c>
      <c r="AH8" s="55">
        <f t="shared" si="3"/>
        <v>19.119025110000003</v>
      </c>
      <c r="AI8" s="55">
        <f t="shared" si="4"/>
        <v>21.349823385555055</v>
      </c>
      <c r="AJ8" s="20">
        <f>SUM(X8:AA8)</f>
        <v>39.971969219999998</v>
      </c>
      <c r="AK8" s="20">
        <f>SUM(AB8:AC8)</f>
        <v>31.526192490000003</v>
      </c>
    </row>
    <row r="9" spans="2:37" ht="15" customHeight="1" x14ac:dyDescent="0.3">
      <c r="C9" s="54" t="s">
        <v>209</v>
      </c>
      <c r="D9" s="55">
        <v>0.8</v>
      </c>
      <c r="E9" s="55">
        <v>9.9999999999999978E-2</v>
      </c>
      <c r="F9" s="55">
        <v>2.2000000000000002</v>
      </c>
      <c r="G9" s="55">
        <v>6.9</v>
      </c>
      <c r="H9" s="55">
        <v>8.5</v>
      </c>
      <c r="I9" s="55">
        <v>5.4</v>
      </c>
      <c r="J9" s="55">
        <v>6.2000000000000011</v>
      </c>
      <c r="K9" s="55">
        <v>10.599999999999998</v>
      </c>
      <c r="L9" s="55">
        <v>3.9</v>
      </c>
      <c r="M9" s="55">
        <v>5.0999999999999996</v>
      </c>
      <c r="N9" s="55">
        <v>0.59999999999999964</v>
      </c>
      <c r="O9" s="55">
        <v>18.799999999999997</v>
      </c>
      <c r="P9" s="55">
        <v>6.0013101200000003</v>
      </c>
      <c r="Q9" s="55">
        <v>1.6609342900000001</v>
      </c>
      <c r="R9" s="55">
        <v>0.66807450000000035</v>
      </c>
      <c r="S9" s="55">
        <v>5.77139091</v>
      </c>
      <c r="T9" s="55">
        <v>0.36424655</v>
      </c>
      <c r="U9" s="55">
        <v>0.82446120668260547</v>
      </c>
      <c r="V9" s="55">
        <v>1.8178668873479087</v>
      </c>
      <c r="W9" s="55">
        <v>0.7646438995003958</v>
      </c>
      <c r="X9" s="55">
        <v>3.8656565705566468</v>
      </c>
      <c r="Y9" s="55">
        <v>3.3761888167835301</v>
      </c>
      <c r="Z9" s="55">
        <v>15.635313692659835</v>
      </c>
      <c r="AA9" s="55">
        <v>41.652820879999979</v>
      </c>
      <c r="AB9" s="55">
        <v>23.477223240000001</v>
      </c>
      <c r="AC9" s="55">
        <v>15.66365294000002</v>
      </c>
      <c r="AE9" s="55">
        <f t="shared" si="0"/>
        <v>10</v>
      </c>
      <c r="AF9" s="55">
        <f t="shared" si="1"/>
        <v>30.7</v>
      </c>
      <c r="AG9" s="55">
        <f t="shared" si="2"/>
        <v>28.4</v>
      </c>
      <c r="AH9" s="55">
        <f t="shared" si="3"/>
        <v>14.10170982</v>
      </c>
      <c r="AI9" s="55">
        <f t="shared" si="4"/>
        <v>3.7712185435309098</v>
      </c>
      <c r="AJ9" s="20">
        <f>SUM(X9:AA9)</f>
        <v>64.529979959999991</v>
      </c>
      <c r="AK9" s="20">
        <f>SUM(AB9:AC9)</f>
        <v>39.140876180000021</v>
      </c>
    </row>
    <row r="10" spans="2:37" ht="16.05" customHeight="1" x14ac:dyDescent="0.3">
      <c r="C10" s="75" t="s">
        <v>177</v>
      </c>
      <c r="D10" s="76">
        <f t="shared" ref="D10:W10" si="5">SUM(D6:D9)</f>
        <v>5.2</v>
      </c>
      <c r="E10" s="76">
        <f t="shared" si="5"/>
        <v>2.9</v>
      </c>
      <c r="F10" s="76">
        <f t="shared" si="5"/>
        <v>10.199999999999999</v>
      </c>
      <c r="G10" s="76">
        <f t="shared" si="5"/>
        <v>27.700000000000003</v>
      </c>
      <c r="H10" s="76">
        <f t="shared" si="5"/>
        <v>22.700000000000003</v>
      </c>
      <c r="I10" s="76">
        <f t="shared" si="5"/>
        <v>45.099999999999994</v>
      </c>
      <c r="J10" s="76">
        <f t="shared" si="5"/>
        <v>72.7</v>
      </c>
      <c r="K10" s="76">
        <f t="shared" si="5"/>
        <v>100.99999999999997</v>
      </c>
      <c r="L10" s="76">
        <f t="shared" si="5"/>
        <v>55.6</v>
      </c>
      <c r="M10" s="76">
        <f t="shared" si="5"/>
        <v>75.899999999999991</v>
      </c>
      <c r="N10" s="76">
        <f t="shared" si="5"/>
        <v>84.799999999999983</v>
      </c>
      <c r="O10" s="76">
        <f t="shared" si="5"/>
        <v>109.4</v>
      </c>
      <c r="P10" s="76">
        <f t="shared" si="5"/>
        <v>38.015269770000003</v>
      </c>
      <c r="Q10" s="76">
        <f t="shared" si="5"/>
        <v>29.173677520000009</v>
      </c>
      <c r="R10" s="76">
        <f t="shared" si="5"/>
        <v>11.04805270999999</v>
      </c>
      <c r="S10" s="76">
        <f t="shared" si="5"/>
        <v>44.945955000000076</v>
      </c>
      <c r="T10" s="76">
        <f t="shared" si="5"/>
        <v>12.073584629999999</v>
      </c>
      <c r="U10" s="76">
        <f t="shared" si="5"/>
        <v>29.638415370000004</v>
      </c>
      <c r="V10" s="76">
        <f t="shared" si="5"/>
        <v>21.838999999999999</v>
      </c>
      <c r="W10" s="76">
        <f t="shared" si="5"/>
        <v>38.649000000000001</v>
      </c>
      <c r="X10" s="76">
        <f t="shared" ref="X10:Z10" si="6">SUM(X6:X9)</f>
        <v>27.622</v>
      </c>
      <c r="Y10" s="76">
        <f t="shared" si="6"/>
        <v>43.420623453123447</v>
      </c>
      <c r="Z10" s="76">
        <f t="shared" si="6"/>
        <v>71.417376546876568</v>
      </c>
      <c r="AA10" s="76">
        <f t="shared" ref="AA10:AB10" si="7">SUM(AA6:AA9)</f>
        <v>118.96799999999999</v>
      </c>
      <c r="AB10" s="76">
        <f t="shared" si="7"/>
        <v>52.311967750000001</v>
      </c>
      <c r="AC10" s="76">
        <f t="shared" ref="AC10" si="8">SUM(AC6:AC9)</f>
        <v>78.588000000000022</v>
      </c>
      <c r="AE10" s="76">
        <f t="shared" si="0"/>
        <v>46</v>
      </c>
      <c r="AF10" s="76">
        <f t="shared" si="1"/>
        <v>241.49999999999997</v>
      </c>
      <c r="AG10" s="76">
        <f t="shared" si="2"/>
        <v>325.7</v>
      </c>
      <c r="AH10" s="76">
        <f t="shared" si="3"/>
        <v>123.18295500000008</v>
      </c>
      <c r="AI10" s="76">
        <f t="shared" si="4"/>
        <v>102.2</v>
      </c>
      <c r="AJ10" s="76">
        <f>SUM(AJ6:AJ9)</f>
        <v>261.428</v>
      </c>
      <c r="AK10" s="76">
        <f>SUM(AK6:AK9)</f>
        <v>130.89996775000003</v>
      </c>
    </row>
    <row r="12" spans="2:37" ht="15" customHeight="1" x14ac:dyDescent="0.3">
      <c r="D12" s="35"/>
      <c r="E12" s="28"/>
      <c r="F12" s="28"/>
      <c r="G12" s="28"/>
      <c r="H12" s="35"/>
      <c r="I12" s="28"/>
      <c r="J12" s="28"/>
      <c r="K12" s="28"/>
      <c r="L12" s="35"/>
      <c r="M12" s="28"/>
      <c r="N12" s="28"/>
      <c r="O12" s="28"/>
      <c r="AE12" s="56"/>
      <c r="AF12" s="56"/>
      <c r="AG12" s="56"/>
      <c r="AH12" s="56"/>
      <c r="AI12" s="56"/>
    </row>
    <row r="13" spans="2:37" ht="15" customHeight="1" x14ac:dyDescent="0.3">
      <c r="D13" s="35"/>
      <c r="E13" s="28"/>
      <c r="F13" s="28"/>
      <c r="G13" s="28"/>
      <c r="H13" s="35"/>
      <c r="I13" s="28"/>
      <c r="J13" s="28"/>
      <c r="K13" s="28"/>
      <c r="L13" s="35"/>
      <c r="M13" s="28"/>
      <c r="N13" s="28"/>
      <c r="O13" s="28"/>
    </row>
    <row r="14" spans="2:37" ht="15" customHeight="1" x14ac:dyDescent="0.3">
      <c r="D14" s="35"/>
      <c r="E14" s="28"/>
      <c r="F14" s="28"/>
      <c r="G14" s="28"/>
      <c r="H14" s="35"/>
      <c r="I14" s="28"/>
      <c r="J14" s="28"/>
      <c r="K14" s="28"/>
      <c r="L14" s="35"/>
      <c r="M14" s="28"/>
      <c r="N14" s="28"/>
      <c r="O14" s="28"/>
    </row>
    <row r="15" spans="2:37" ht="15" customHeight="1" x14ac:dyDescent="0.3">
      <c r="D15" s="35"/>
      <c r="E15" s="28"/>
      <c r="F15" s="28"/>
      <c r="G15" s="28"/>
      <c r="H15" s="35"/>
      <c r="I15" s="28"/>
      <c r="J15" s="28"/>
      <c r="K15" s="28"/>
      <c r="L15" s="35"/>
      <c r="M15" s="28"/>
      <c r="N15" s="28"/>
      <c r="O15" s="28"/>
    </row>
    <row r="16" spans="2:37" ht="15" customHeight="1" x14ac:dyDescent="0.3">
      <c r="D16" s="35"/>
    </row>
  </sheetData>
  <mergeCells count="1">
    <mergeCell ref="B1:C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E6:AK10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F1F4C4CFF5C64486262E7E32E125DB" ma:contentTypeVersion="15" ma:contentTypeDescription="Crie um novo documento." ma:contentTypeScope="" ma:versionID="54e60551e240f0712eb918413ceb769c">
  <xsd:schema xmlns:xsd="http://www.w3.org/2001/XMLSchema" xmlns:xs="http://www.w3.org/2001/XMLSchema" xmlns:p="http://schemas.microsoft.com/office/2006/metadata/properties" xmlns:ns2="b764f4f9-b128-4262-8496-fe9033802a97" xmlns:ns3="9b850c94-b9c3-4114-89e2-264a321c57bc" targetNamespace="http://schemas.microsoft.com/office/2006/metadata/properties" ma:root="true" ma:fieldsID="1b7cf57a7c54476d129c32dc6dc9ede1" ns2:_="" ns3:_="">
    <xsd:import namespace="b764f4f9-b128-4262-8496-fe9033802a97"/>
    <xsd:import namespace="9b850c94-b9c3-4114-89e2-264a321c57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vdf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4f4f9-b128-4262-8496-fe9033802a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50f92c36-7af7-41c9-b9c4-5329c1521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vdfr" ma:index="22" nillable="true" ma:displayName="vdfr" ma:format="Dropdown" ma:internalName="vdfr">
      <xsd:simpleType>
        <xsd:restriction base="dms:Choice">
          <xsd:enumeration value="Escolha 1"/>
          <xsd:enumeration value="Escolha 2"/>
          <xsd:enumeration value="Escolha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50c94-b9c3-4114-89e2-264a321c57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74e5315-f8a2-40d4-82b4-3f35ad1d7f48}" ma:internalName="TaxCatchAll" ma:showField="CatchAllData" ma:web="9b850c94-b9c3-4114-89e2-264a321c57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64f4f9-b128-4262-8496-fe9033802a97">
      <Terms xmlns="http://schemas.microsoft.com/office/infopath/2007/PartnerControls"/>
    </lcf76f155ced4ddcb4097134ff3c332f>
    <TaxCatchAll xmlns="9b850c94-b9c3-4114-89e2-264a321c57bc" xsi:nil="true"/>
    <vdfr xmlns="b764f4f9-b128-4262-8496-fe9033802a9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00DF3-626D-4F29-A0E9-F02051F8E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4f4f9-b128-4262-8496-fe9033802a97"/>
    <ds:schemaRef ds:uri="9b850c94-b9c3-4114-89e2-264a321c5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53DD39-08E1-457D-94E9-03567BFEAD29}">
  <ds:schemaRefs>
    <ds:schemaRef ds:uri="http://schemas.microsoft.com/office/2006/metadata/properties"/>
    <ds:schemaRef ds:uri="http://schemas.microsoft.com/office/infopath/2007/PartnerControls"/>
    <ds:schemaRef ds:uri="b764f4f9-b128-4262-8496-fe9033802a97"/>
    <ds:schemaRef ds:uri="9b850c94-b9c3-4114-89e2-264a321c57bc"/>
  </ds:schemaRefs>
</ds:datastoreItem>
</file>

<file path=customXml/itemProps3.xml><?xml version="1.0" encoding="utf-8"?>
<ds:datastoreItem xmlns:ds="http://schemas.openxmlformats.org/officeDocument/2006/customXml" ds:itemID="{8EC59130-6778-4EC0-8EB4-BD4BFFE5BB7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c0b48c7-f9b9-4537-b218-6d98bc16db5f}" enabled="0" method="" siteId="{dc0b48c7-f9b9-4537-b218-6d98bc16d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KPIs Operacionais</vt:lpstr>
      <vt:lpstr>DRE Contabil | Consolidado</vt:lpstr>
      <vt:lpstr>DRE Gerencial | Consolidado</vt:lpstr>
      <vt:lpstr>BP | Consolidado</vt:lpstr>
      <vt:lpstr>FC Gerencial | Consolidado</vt:lpstr>
      <vt:lpstr>Endividamento</vt:lpstr>
      <vt:lpstr>Capex</vt:lpstr>
      <vt:lpstr>CAPA!Area_de_impressao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RENAN DE CARVALHO FIGUEIREDO</dc:creator>
  <cp:keywords/>
  <dc:description/>
  <cp:lastModifiedBy>RENAN DE CARVALHO FIGUEIREDO</cp:lastModifiedBy>
  <cp:revision/>
  <dcterms:created xsi:type="dcterms:W3CDTF">2023-01-18T20:07:45Z</dcterms:created>
  <dcterms:modified xsi:type="dcterms:W3CDTF">2026-08-05T14:57:18Z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0x010100C0F1F4C4CFF5C64486262E7E32E125DB</vt:lpwstr>
  </property>
  <property fmtid="{D5CDD505-2E9C-101B-9397-08002B2CF9AE}" pid="3" name="MediaServiceImageTags">
    <vt:lpwstr/>
  </property>
</Properties>
</file>