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ao-pp-fs01\p\Relações com Investidores\Divulgação de Resultados\2026\2 - Earnings Release\3º ITR\"/>
    </mc:Choice>
  </mc:AlternateContent>
  <xr:revisionPtr revIDLastSave="0" documentId="13_ncr:1_{8B61E282-7A47-4FA2-BB5A-53FB12B45A17}" xr6:coauthVersionLast="47" xr6:coauthVersionMax="47" xr10:uidLastSave="{00000000-0000-0000-0000-000000000000}"/>
  <bookViews>
    <workbookView xWindow="-110" yWindow="-110" windowWidth="19420" windowHeight="11500" tabRatio="804" activeTab="3" xr2:uid="{CFD648D8-7772-4B9F-AC40-2051DF7172AC}"/>
  </bookViews>
  <sheets>
    <sheet name="Menu" sheetId="1" r:id="rId1"/>
    <sheet name="Indicadores Op. | Op. Indicator" sheetId="2" r:id="rId2"/>
    <sheet name="Data" sheetId="6" state="hidden" r:id="rId3"/>
    <sheet name="DRE | IS" sheetId="3" r:id="rId4"/>
    <sheet name="BP | BS" sheetId="4" r:id="rId5"/>
    <sheet name="DFC | CFS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12" i="3" l="1"/>
  <c r="AG12" i="3"/>
  <c r="AF12" i="3"/>
  <c r="AE12" i="3"/>
  <c r="B70" i="4"/>
  <c r="B7" i="3"/>
  <c r="B7" i="2"/>
  <c r="B37" i="2"/>
  <c r="B8" i="2"/>
  <c r="B7" i="4"/>
  <c r="B7" i="5"/>
  <c r="B8" i="5"/>
  <c r="AE33" i="3"/>
  <c r="AF33" i="3"/>
  <c r="AG33" i="3"/>
  <c r="AD33" i="3"/>
  <c r="AH37" i="3"/>
  <c r="AH24" i="3" l="1"/>
  <c r="AH11" i="3"/>
  <c r="AH18" i="3"/>
  <c r="AB16" i="4"/>
  <c r="AH20" i="3" l="1"/>
  <c r="AH26" i="3" s="1"/>
  <c r="AH31" i="3" s="1"/>
  <c r="AH33" i="3" s="1"/>
  <c r="AA91" i="5"/>
  <c r="AA83" i="5"/>
  <c r="AA66" i="5"/>
  <c r="AA54" i="5"/>
  <c r="AB72" i="4"/>
  <c r="AB74" i="4" s="1"/>
  <c r="AB47" i="4"/>
  <c r="AB29" i="4"/>
  <c r="AB9" i="4"/>
  <c r="AA85" i="5" l="1"/>
  <c r="AB62" i="4"/>
  <c r="AB76" i="4" s="1"/>
  <c r="AB26" i="4"/>
  <c r="AH31" i="2" l="1"/>
  <c r="AB91" i="5" l="1"/>
  <c r="AB85" i="5"/>
  <c r="AF37" i="3"/>
  <c r="AA72" i="4" l="1"/>
  <c r="AA74" i="4" s="1"/>
  <c r="AA47" i="4"/>
  <c r="AA29" i="4"/>
  <c r="AA16" i="4"/>
  <c r="AA9" i="4"/>
  <c r="AD42" i="3"/>
  <c r="AD43" i="3" s="1"/>
  <c r="AD25" i="2"/>
  <c r="AA62" i="4" l="1"/>
  <c r="AA76" i="4" s="1"/>
  <c r="AA26" i="4"/>
  <c r="B31" i="4"/>
  <c r="B49" i="4"/>
  <c r="B48" i="4"/>
  <c r="M31" i="2"/>
  <c r="N31" i="2"/>
  <c r="O31" i="2"/>
  <c r="T31" i="2"/>
  <c r="U31" i="2"/>
  <c r="V31" i="2"/>
  <c r="AD31" i="2"/>
  <c r="AD34" i="2"/>
  <c r="AD22" i="2"/>
  <c r="AD26" i="2" s="1"/>
  <c r="AD27" i="2" s="1"/>
  <c r="AD15" i="2"/>
  <c r="AD11" i="2"/>
  <c r="AD9" i="2"/>
  <c r="AD13" i="2" l="1"/>
  <c r="AD16" i="2" s="1"/>
  <c r="AD17" i="2"/>
  <c r="AD24" i="2"/>
  <c r="AD7" i="2" l="1"/>
  <c r="B61" i="4"/>
  <c r="B50" i="4"/>
  <c r="B33" i="4"/>
  <c r="B32" i="4"/>
  <c r="B54" i="4"/>
  <c r="B53" i="4"/>
  <c r="B52" i="4"/>
  <c r="B51" i="4"/>
  <c r="AD7" i="3" l="1"/>
  <c r="Y7" i="5"/>
  <c r="X7" i="4"/>
  <c r="AC17" i="2"/>
  <c r="AC7" i="2"/>
  <c r="X7" i="5" s="1"/>
  <c r="AA42" i="3"/>
  <c r="AA43" i="3" s="1"/>
  <c r="AB42" i="3"/>
  <c r="AB43" i="3" s="1"/>
  <c r="AC7" i="3" l="1"/>
  <c r="Y7" i="4"/>
  <c r="Y17" i="2" l="1"/>
  <c r="Z17" i="2"/>
  <c r="AA17" i="2"/>
  <c r="AB17" i="2"/>
  <c r="X17" i="2"/>
  <c r="W17" i="2"/>
  <c r="V17" i="2"/>
  <c r="T17" i="2"/>
  <c r="U17" i="2"/>
  <c r="AB7" i="2" l="1"/>
  <c r="W7" i="4" s="1"/>
  <c r="B33" i="5"/>
  <c r="B32" i="5"/>
  <c r="AB7" i="3" l="1"/>
  <c r="W7" i="5"/>
  <c r="B29" i="3"/>
  <c r="B28" i="3"/>
  <c r="B26" i="3"/>
  <c r="B24" i="3"/>
  <c r="B23" i="3"/>
  <c r="B22" i="3"/>
  <c r="B20" i="3"/>
  <c r="B18" i="3"/>
  <c r="B17" i="3"/>
  <c r="B16" i="3"/>
  <c r="B15" i="3"/>
  <c r="B14" i="3"/>
  <c r="B12" i="3"/>
  <c r="B11" i="3"/>
  <c r="B10" i="3"/>
  <c r="B9" i="3"/>
  <c r="B8" i="3"/>
  <c r="B33" i="3"/>
  <c r="B31" i="3"/>
  <c r="B34" i="3"/>
  <c r="B35" i="3"/>
  <c r="B36" i="3"/>
  <c r="B37" i="3"/>
  <c r="B43" i="3"/>
  <c r="B42" i="3"/>
  <c r="B41" i="3"/>
  <c r="B26" i="4"/>
  <c r="B25" i="4"/>
  <c r="B24" i="4"/>
  <c r="B23" i="4"/>
  <c r="B22" i="4"/>
  <c r="B21" i="4"/>
  <c r="B76" i="4"/>
  <c r="B74" i="4"/>
  <c r="B73" i="4"/>
  <c r="B72" i="4"/>
  <c r="B69" i="4"/>
  <c r="B68" i="4"/>
  <c r="B67" i="4"/>
  <c r="B66" i="4"/>
  <c r="B65" i="4"/>
  <c r="B64" i="4"/>
  <c r="B62" i="4"/>
  <c r="B59" i="4"/>
  <c r="B58" i="4"/>
  <c r="B57" i="4"/>
  <c r="B56" i="4"/>
  <c r="B55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0" i="4"/>
  <c r="B29" i="4"/>
  <c r="B28" i="4"/>
  <c r="B20" i="4"/>
  <c r="B10" i="4"/>
  <c r="B11" i="4"/>
  <c r="B12" i="4"/>
  <c r="B13" i="4"/>
  <c r="B14" i="4"/>
  <c r="B15" i="4"/>
  <c r="B17" i="4"/>
  <c r="B18" i="4"/>
  <c r="B19" i="4"/>
  <c r="Z25" i="2" l="1"/>
  <c r="V16" i="2" l="1"/>
  <c r="X14" i="2"/>
  <c r="Y14" i="2"/>
  <c r="AA7" i="2"/>
  <c r="Z7" i="2"/>
  <c r="B91" i="5"/>
  <c r="B89" i="5"/>
  <c r="B88" i="5"/>
  <c r="B87" i="5"/>
  <c r="B85" i="5"/>
  <c r="B83" i="5"/>
  <c r="B82" i="5"/>
  <c r="B80" i="5"/>
  <c r="B79" i="5"/>
  <c r="B78" i="5"/>
  <c r="B75" i="5"/>
  <c r="B74" i="5"/>
  <c r="B73" i="5"/>
  <c r="B72" i="5"/>
  <c r="B70" i="5"/>
  <c r="B69" i="5"/>
  <c r="B68" i="5"/>
  <c r="B66" i="5"/>
  <c r="B65" i="5"/>
  <c r="B64" i="5"/>
  <c r="B63" i="5"/>
  <c r="B62" i="5"/>
  <c r="B61" i="5"/>
  <c r="B60" i="5"/>
  <c r="B59" i="5"/>
  <c r="B58" i="5"/>
  <c r="B57" i="5"/>
  <c r="B56" i="5"/>
  <c r="B54" i="5"/>
  <c r="B53" i="5"/>
  <c r="B52" i="5"/>
  <c r="B51" i="5"/>
  <c r="B50" i="5"/>
  <c r="B49" i="5"/>
  <c r="B48" i="5"/>
  <c r="B47" i="5"/>
  <c r="B46" i="5"/>
  <c r="B45" i="5"/>
  <c r="B44" i="5"/>
  <c r="B43" i="5"/>
  <c r="B41" i="5"/>
  <c r="B40" i="5"/>
  <c r="B39" i="5"/>
  <c r="B38" i="5"/>
  <c r="B37" i="5"/>
  <c r="B35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1" i="5"/>
  <c r="B10" i="5"/>
  <c r="B9" i="5"/>
  <c r="B16" i="4"/>
  <c r="B9" i="4"/>
  <c r="B8" i="4"/>
  <c r="B40" i="3"/>
  <c r="B39" i="3"/>
  <c r="Y7" i="2"/>
  <c r="X7" i="2"/>
  <c r="C7" i="2"/>
  <c r="D7" i="2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W7" i="2"/>
  <c r="B39" i="2"/>
  <c r="B38" i="2"/>
  <c r="B34" i="2"/>
  <c r="B33" i="2"/>
  <c r="B32" i="2"/>
  <c r="B31" i="2"/>
  <c r="B30" i="2"/>
  <c r="B27" i="2"/>
  <c r="B26" i="2"/>
  <c r="B25" i="2"/>
  <c r="B24" i="2"/>
  <c r="B23" i="2"/>
  <c r="B22" i="2"/>
  <c r="B21" i="2"/>
  <c r="B20" i="2"/>
  <c r="B17" i="2"/>
  <c r="B16" i="2"/>
  <c r="B15" i="2"/>
  <c r="B14" i="2"/>
  <c r="B13" i="2"/>
  <c r="B12" i="2"/>
  <c r="B11" i="2"/>
  <c r="B10" i="2"/>
  <c r="B9" i="2"/>
  <c r="S7" i="4" l="1"/>
  <c r="W7" i="3"/>
  <c r="S7" i="5"/>
  <c r="R7" i="4"/>
  <c r="U7" i="3"/>
  <c r="R7" i="5"/>
  <c r="H7" i="5"/>
  <c r="I7" i="3"/>
  <c r="H7" i="4"/>
  <c r="T7" i="5"/>
  <c r="T7" i="4"/>
  <c r="X7" i="3"/>
  <c r="J7" i="5"/>
  <c r="J7" i="4"/>
  <c r="K7" i="3"/>
  <c r="I7" i="5"/>
  <c r="J7" i="3"/>
  <c r="I7" i="4"/>
  <c r="R7" i="3"/>
  <c r="O7" i="5"/>
  <c r="O7" i="4"/>
  <c r="F7" i="4"/>
  <c r="F7" i="3"/>
  <c r="F7" i="5"/>
  <c r="L7" i="5"/>
  <c r="L7" i="4"/>
  <c r="N7" i="3"/>
  <c r="U7" i="4"/>
  <c r="U7" i="5"/>
  <c r="G7" i="4"/>
  <c r="H7" i="3"/>
  <c r="G7" i="5"/>
  <c r="E7" i="4"/>
  <c r="E7" i="3"/>
  <c r="E7" i="5"/>
  <c r="V7" i="4"/>
  <c r="V7" i="5"/>
  <c r="P7" i="3"/>
  <c r="N7" i="5"/>
  <c r="N7" i="4"/>
  <c r="D7" i="3"/>
  <c r="D7" i="5"/>
  <c r="D7" i="4"/>
  <c r="K7" i="5"/>
  <c r="K7" i="4"/>
  <c r="M7" i="3"/>
  <c r="Q7" i="4"/>
  <c r="T7" i="3"/>
  <c r="Q7" i="5"/>
  <c r="S7" i="3"/>
  <c r="P7" i="5"/>
  <c r="P7" i="4"/>
  <c r="O7" i="3"/>
  <c r="M7" i="5"/>
  <c r="M7" i="4"/>
  <c r="C7" i="3"/>
  <c r="C7" i="4"/>
  <c r="C7" i="5"/>
  <c r="Q7" i="3"/>
  <c r="Z7" i="3"/>
  <c r="AA7" i="3"/>
  <c r="G7" i="3"/>
  <c r="Y7" i="3"/>
  <c r="L7" i="3"/>
  <c r="V7" i="3"/>
  <c r="T74" i="4" l="1"/>
  <c r="U72" i="4"/>
  <c r="U74" i="4" s="1"/>
  <c r="U9" i="4"/>
  <c r="U47" i="4" l="1"/>
  <c r="U29" i="4"/>
  <c r="U16" i="4"/>
  <c r="U26" i="4" s="1"/>
  <c r="U62" i="4" l="1"/>
  <c r="U76" i="4" s="1"/>
  <c r="Y41" i="3"/>
  <c r="Y40" i="3"/>
  <c r="Y42" i="3" l="1"/>
  <c r="Y31" i="2"/>
</calcChain>
</file>

<file path=xl/sharedStrings.xml><?xml version="1.0" encoding="utf-8"?>
<sst xmlns="http://schemas.openxmlformats.org/spreadsheetml/2006/main" count="553" uniqueCount="435">
  <si>
    <t>4T22</t>
  </si>
  <si>
    <t>3T22</t>
  </si>
  <si>
    <t>2T22</t>
  </si>
  <si>
    <t>1T22</t>
  </si>
  <si>
    <t>4T21</t>
  </si>
  <si>
    <t>3T21</t>
  </si>
  <si>
    <t>2T21</t>
  </si>
  <si>
    <t>1T21</t>
  </si>
  <si>
    <t>4T20</t>
  </si>
  <si>
    <t>3T20</t>
  </si>
  <si>
    <t>2T20</t>
  </si>
  <si>
    <t>1T20</t>
  </si>
  <si>
    <t>4T19</t>
  </si>
  <si>
    <t>3T19</t>
  </si>
  <si>
    <t>2T19</t>
  </si>
  <si>
    <t>1T19</t>
  </si>
  <si>
    <t>4T18</t>
  </si>
  <si>
    <t>3T18</t>
  </si>
  <si>
    <t>2T18</t>
  </si>
  <si>
    <t>1T18</t>
  </si>
  <si>
    <t>4T17</t>
  </si>
  <si>
    <t>3T17</t>
  </si>
  <si>
    <t>2T17</t>
  </si>
  <si>
    <t>1T17</t>
  </si>
  <si>
    <t>Lançamentos (fases)</t>
  </si>
  <si>
    <t>Unidades</t>
  </si>
  <si>
    <t>Média de Unidades por Lanç.</t>
  </si>
  <si>
    <t>Vendas Contratadas Brutas (R$ mil)</t>
  </si>
  <si>
    <t>Vendas Contratadas Brutas (Unidades)</t>
  </si>
  <si>
    <t>Distratos (R$ mil)</t>
  </si>
  <si>
    <t>Distratos (Unidades)</t>
  </si>
  <si>
    <t>Preço Venda Médio (R$ mil / unid.)</t>
  </si>
  <si>
    <t>Estoque (Unidades)</t>
  </si>
  <si>
    <t>RESULTADOS OPERACIONAIS</t>
  </si>
  <si>
    <t>Receita líquida</t>
  </si>
  <si>
    <t>Custos dos imóveis vendidos e dos serviços prestados</t>
  </si>
  <si>
    <t>Lucro bruto</t>
  </si>
  <si>
    <t>Despesas (receitas) operacionais</t>
  </si>
  <si>
    <t>Margem bruta</t>
  </si>
  <si>
    <t>Despesas gerais e administrativas</t>
  </si>
  <si>
    <t>Outras receitas (despesas) operacionais líquidas</t>
  </si>
  <si>
    <t>Receitas financeiras</t>
  </si>
  <si>
    <t>Despesas financeiras</t>
  </si>
  <si>
    <t>Imposto de renda e contribuição social - corrente</t>
  </si>
  <si>
    <t>Imposto de renda e contribuição social - diferido</t>
  </si>
  <si>
    <t>Despesas comerciais</t>
  </si>
  <si>
    <t>Resultado da equivalência patrimonial</t>
  </si>
  <si>
    <t>Receitas (despesas) financeiras</t>
  </si>
  <si>
    <t>(Valores em R$ mil)</t>
  </si>
  <si>
    <t>Resultado antes das receitas (despesas) financeiras e impostos</t>
  </si>
  <si>
    <t>Resultado antes da contribuição social e imposto de renda</t>
  </si>
  <si>
    <t>ATIVO</t>
  </si>
  <si>
    <t>Ativo circulante</t>
  </si>
  <si>
    <t>Caixa e equivalentes de caixa</t>
  </si>
  <si>
    <t>Aplicações financeiras com restrições</t>
  </si>
  <si>
    <t>Contas a receber</t>
  </si>
  <si>
    <t>Imóveis a comercializar</t>
  </si>
  <si>
    <t>Tributos a recuperar</t>
  </si>
  <si>
    <t>Outros créditos</t>
  </si>
  <si>
    <t>Ativo não circulante</t>
  </si>
  <si>
    <t>Aplicações financeiras</t>
  </si>
  <si>
    <t>Partes relacionadas</t>
  </si>
  <si>
    <t>Investimentos</t>
  </si>
  <si>
    <t xml:space="preserve">Ativos de direito de uso </t>
  </si>
  <si>
    <t>Imobilizado</t>
  </si>
  <si>
    <t>Intangível</t>
  </si>
  <si>
    <t>Total do ativo</t>
  </si>
  <si>
    <t>PASSIVO</t>
  </si>
  <si>
    <t>Passivo circulante</t>
  </si>
  <si>
    <t>Empréstimos e financiamentos</t>
  </si>
  <si>
    <t>Fornecedores</t>
  </si>
  <si>
    <t>Credores a pagar por aquisição de imóveis</t>
  </si>
  <si>
    <t>Obrigações trabalhistas e sociais</t>
  </si>
  <si>
    <t>Obrigações tributárias</t>
  </si>
  <si>
    <t>Adiantamentos de clientes</t>
  </si>
  <si>
    <t>Impostos e contribuições diferidos</t>
  </si>
  <si>
    <t>Provisão para distratos</t>
  </si>
  <si>
    <t>Dividendos a pagar</t>
  </si>
  <si>
    <t>Arrendamentos a pagar</t>
  </si>
  <si>
    <t>Outras contas a pagar</t>
  </si>
  <si>
    <t>Passivo não circulante</t>
  </si>
  <si>
    <t>Outros débitos com terceiros - SCP's</t>
  </si>
  <si>
    <t>Provisão para contingências</t>
  </si>
  <si>
    <t>Provisões para perdas em investimentos</t>
  </si>
  <si>
    <t>Capital social</t>
  </si>
  <si>
    <t>Ações em tesouraria</t>
  </si>
  <si>
    <t>Reserva de capital</t>
  </si>
  <si>
    <t>Transação de capital entre sócios</t>
  </si>
  <si>
    <t>Reservas de lucros</t>
  </si>
  <si>
    <t>Patrimônio líquido atribuível aos acionistas controladores</t>
  </si>
  <si>
    <t>Participação de acionistas não controladores</t>
  </si>
  <si>
    <t>PATRIMÔNIO LÍQUIDO</t>
  </si>
  <si>
    <t>Total do passivo e patrimônio líquido</t>
  </si>
  <si>
    <t>Total do patrimônio líquido</t>
  </si>
  <si>
    <t>Fluxo de caixa das atividades operacionais</t>
  </si>
  <si>
    <t>Ajustes para reconciliar o resultado do exercício com recursos provenientes de atividades operacionais:</t>
  </si>
  <si>
    <t>Tributos diferidos sobre as receitas</t>
  </si>
  <si>
    <t>Depreciação e amortização</t>
  </si>
  <si>
    <t>Amortização de arrendamentos</t>
  </si>
  <si>
    <t>Resultado de equivalência patrimonial</t>
  </si>
  <si>
    <t>Outros resultados em investimentos</t>
  </si>
  <si>
    <t>Encargos financeiros sobre empréstimos e financiamentos</t>
  </si>
  <si>
    <t>Encargos financeiros sobre arrendamentos</t>
  </si>
  <si>
    <t>Reconhecimento de plano de ações</t>
  </si>
  <si>
    <t>Reversão (Provisão) para distrato</t>
  </si>
  <si>
    <t>Receita de indenização por distrato</t>
  </si>
  <si>
    <t>Provisão para distratos em custos</t>
  </si>
  <si>
    <t>Provisão para perda esperada para risco de crédito</t>
  </si>
  <si>
    <t>Ajuste a valor presente em clientes</t>
  </si>
  <si>
    <t>Provisão para prêmios e gratificações</t>
  </si>
  <si>
    <t>Redução (aumento) nos ativos:</t>
  </si>
  <si>
    <t xml:space="preserve">Contas a receber </t>
  </si>
  <si>
    <t>Aumento (redução) nos passivos:</t>
  </si>
  <si>
    <t>Obrigações sociais e tributárias</t>
  </si>
  <si>
    <t>Provisão de impostos de recolhimentos diferidos</t>
  </si>
  <si>
    <t>Pagamentos dos tributos de IRPJ e CSLL</t>
  </si>
  <si>
    <t>Pagamentos de contingências</t>
  </si>
  <si>
    <t>Direito de uso de aluguel a pagar</t>
  </si>
  <si>
    <t>Caixa líquido proveniente das (utilizado nas) atividades operacionais</t>
  </si>
  <si>
    <t>Fluxo de caixa das atividades de investimento</t>
  </si>
  <si>
    <t>Aquisições e aportes em investidas</t>
  </si>
  <si>
    <t>Debêntures adquiridas</t>
  </si>
  <si>
    <t>Baixa de investimentos - venda de participação</t>
  </si>
  <si>
    <t xml:space="preserve">Aumento/redução em aplicações financeiras com restrições </t>
  </si>
  <si>
    <t>Dividendos recebidos</t>
  </si>
  <si>
    <t>Movimentação em não controladores</t>
  </si>
  <si>
    <t>Adiantamento para futuro aumento de capital</t>
  </si>
  <si>
    <t>Acréscimo/baixa do imobilizado e intangível</t>
  </si>
  <si>
    <t>Caixa líquido gerado pelas atividades de investimento</t>
  </si>
  <si>
    <t>Fluxo de caixa das atividades de financiamento</t>
  </si>
  <si>
    <t>Dividendos pagos</t>
  </si>
  <si>
    <t>Integralização de capital</t>
  </si>
  <si>
    <t>Aquisição de ações próprias para manutenção em tesouraria</t>
  </si>
  <si>
    <t>Custos de transação capitalizados</t>
  </si>
  <si>
    <t>Pagamento de debêntures</t>
  </si>
  <si>
    <t>Pagamento de arrendamentos</t>
  </si>
  <si>
    <t>Debêntures captadas</t>
  </si>
  <si>
    <t>Empréstimos e financiamentos captados</t>
  </si>
  <si>
    <t>Caixa líquido aplicado nas atividades de financiamento</t>
  </si>
  <si>
    <t>Aumento (redução) de Caixa e equivalentes de caixa</t>
  </si>
  <si>
    <t>No início do exercício</t>
  </si>
  <si>
    <t>No fim do exercício</t>
  </si>
  <si>
    <t>Total do Passivo</t>
  </si>
  <si>
    <t>Atribuível a:</t>
  </si>
  <si>
    <t>Acionistas não controladores</t>
  </si>
  <si>
    <t>VSO*</t>
  </si>
  <si>
    <t xml:space="preserve">* Alguma informações do histórico da Companhia não estão disponíveis </t>
  </si>
  <si>
    <t>1T23</t>
  </si>
  <si>
    <t>Provisão de ITBI</t>
  </si>
  <si>
    <t>2T23</t>
  </si>
  <si>
    <t>BALANÇO PATRIMONIAL - CONSOLIDADO</t>
  </si>
  <si>
    <t>Custo com emissão de ações</t>
  </si>
  <si>
    <t>% Distratos (R$ mil) / Vendas Brutas (R$ mil)</t>
  </si>
  <si>
    <t>% Em Construção (unidades)</t>
  </si>
  <si>
    <t>% Pronto (unidades)</t>
  </si>
  <si>
    <t>3T23</t>
  </si>
  <si>
    <t>4T23</t>
  </si>
  <si>
    <t>1T24</t>
  </si>
  <si>
    <t>Resultado a apropriar (REF)</t>
  </si>
  <si>
    <t>Receitas de vendas a apropriar</t>
  </si>
  <si>
    <t>(-) Custo orçados de unidades vendidas</t>
  </si>
  <si>
    <t>(=) Resultado de vendas de imóveis a apropriar</t>
  </si>
  <si>
    <t>Margem Bruta REF</t>
  </si>
  <si>
    <t>2T24</t>
  </si>
  <si>
    <t>Provisões diversas</t>
  </si>
  <si>
    <t>Outros débitos com terceiros - SCPs</t>
  </si>
  <si>
    <t>3T24</t>
  </si>
  <si>
    <t>VSO Líquido 100% - Últimos 12 meses</t>
  </si>
  <si>
    <t>VSO Líquido Mercado Privado - Últimos 12 meses</t>
  </si>
  <si>
    <t>Instrumetos financeiros derivativos</t>
  </si>
  <si>
    <t>Depreciação de estandes de vendas</t>
  </si>
  <si>
    <t>Depreciação de direito e uso</t>
  </si>
  <si>
    <t>Ajuste ao valor justo operações de swap</t>
  </si>
  <si>
    <t>-</t>
  </si>
  <si>
    <t>Pagamento de empréstimos e financiamentos</t>
  </si>
  <si>
    <t>Alienação de ações em tesouraria - plano de opções</t>
  </si>
  <si>
    <t>FLUXO DE CAIXA - CONSOLIDADO</t>
  </si>
  <si>
    <t>Vendas Líquidas 100% Plano&amp;Plano (R$ mil)</t>
  </si>
  <si>
    <t>Vendas Líquidas 100% Plano&amp;Plano (Unid.)</t>
  </si>
  <si>
    <t>Vendas Líquidas % Plano&amp;Plano (R$ mil)</t>
  </si>
  <si>
    <t>VGV 100% Plano&amp;Plano (R$ mil)</t>
  </si>
  <si>
    <t>VGV % Plano&amp;Plano (R$ mil)</t>
  </si>
  <si>
    <t>Participação % Plano&amp;Plano</t>
  </si>
  <si>
    <t>OPERATIONAL RESULT</t>
  </si>
  <si>
    <t>Gross Contracted Sales (BRL thousand)</t>
  </si>
  <si>
    <t>Gross Contracted Sales (Units)</t>
  </si>
  <si>
    <t>Cancellations (BRL thousands)</t>
  </si>
  <si>
    <t>Cancellations (Units)</t>
  </si>
  <si>
    <t>Net Sales 100% Plano&amp;Plano (BRL thousand)</t>
  </si>
  <si>
    <t>Net Sales 100% Plano&amp;Plano (Units)</t>
  </si>
  <si>
    <t>Net Sales % Plano&amp;Plano (BRL thousand)</t>
  </si>
  <si>
    <t>Average Ticket (BRL thousand / Units)</t>
  </si>
  <si>
    <t>Cancellations / Gross Sales (%)</t>
  </si>
  <si>
    <t>Launchs (phases)</t>
  </si>
  <si>
    <t>PSV 100% Plano&amp;Plano (BRL thousand)</t>
  </si>
  <si>
    <t>Units</t>
  </si>
  <si>
    <t>Average Units by Launch</t>
  </si>
  <si>
    <t>PSV % Plano&amp;Plano (BRL thousand)</t>
  </si>
  <si>
    <t>Share % Plano&amp;Plano</t>
  </si>
  <si>
    <t>Inventory (Units)</t>
  </si>
  <si>
    <t>Units Under Construction / Total Units Avaiable (%)</t>
  </si>
  <si>
    <t>Delivered Units / Total Units Avaiable (%)</t>
  </si>
  <si>
    <t>SOS*</t>
  </si>
  <si>
    <t>SOS 100% - Last 12 Months</t>
  </si>
  <si>
    <t>SOS Private Market - Last 12 Months</t>
  </si>
  <si>
    <t>* Some historical information is unavailable</t>
  </si>
  <si>
    <t>OPERACIONAIS</t>
  </si>
  <si>
    <t>INCOME STATEMENT - CONSOLIDATED</t>
  </si>
  <si>
    <t>(in BRL thousand, except %)</t>
  </si>
  <si>
    <t>COSTS OF PROPERTIES SOLD AND SERVICES RENDERED</t>
  </si>
  <si>
    <t>GROSS PROFIT</t>
  </si>
  <si>
    <t>Gross Margin</t>
  </si>
  <si>
    <t>Commercial expenses</t>
  </si>
  <si>
    <t>Administrative expenses</t>
  </si>
  <si>
    <t>Equity Income Result</t>
  </si>
  <si>
    <t>Other net operational revenues (expenses)</t>
  </si>
  <si>
    <t>OPERATIONAL EXPENSES</t>
  </si>
  <si>
    <t>Financial revenues</t>
  </si>
  <si>
    <t>Financial expenses</t>
  </si>
  <si>
    <t>FINANCIAL REVENUE (EXPENSES)</t>
  </si>
  <si>
    <t>Income tax and social contributions - current</t>
  </si>
  <si>
    <t>Income tax and social contributions - deferred</t>
  </si>
  <si>
    <t>Attributed to:</t>
  </si>
  <si>
    <t>Net income non-controlling partners</t>
  </si>
  <si>
    <t>Result to be appropriated</t>
  </si>
  <si>
    <t>Revenues to be appropriated</t>
  </si>
  <si>
    <t>(-) Projected cost of pre-sold units</t>
  </si>
  <si>
    <t>(=) result from pre-sales of real estate units to be appropriated</t>
  </si>
  <si>
    <t xml:space="preserve">Gross Margin of the Result to be Appropriated </t>
  </si>
  <si>
    <t>DRE</t>
  </si>
  <si>
    <t>BALANCE SHEET - CONSOLIDATED</t>
  </si>
  <si>
    <t>ASSET (in BRL thousand, except %)</t>
  </si>
  <si>
    <t>CURRENT ASSESTS</t>
  </si>
  <si>
    <t>Cash and ash equivalents</t>
  </si>
  <si>
    <t>Restricted financial investments</t>
  </si>
  <si>
    <t>Accounts receivable</t>
  </si>
  <si>
    <t>Properties to be commercialized</t>
  </si>
  <si>
    <t>Recoverable taxes</t>
  </si>
  <si>
    <t>Other receivables</t>
  </si>
  <si>
    <t>NON-CURRENT ASSETS</t>
  </si>
  <si>
    <t>Financial Investments</t>
  </si>
  <si>
    <t>Related Parties</t>
  </si>
  <si>
    <t>Investments</t>
  </si>
  <si>
    <t>Right-of-use assets</t>
  </si>
  <si>
    <t>Fixed assets</t>
  </si>
  <si>
    <t>Intangible</t>
  </si>
  <si>
    <t>TOTAL ASSETS</t>
  </si>
  <si>
    <t>LIABILITIES (in BRL thousand, except %)</t>
  </si>
  <si>
    <t>CURRENT LIABILITIES</t>
  </si>
  <si>
    <t>Loans and financing</t>
  </si>
  <si>
    <t>Suppliers</t>
  </si>
  <si>
    <t>Real Estate acquisition payable</t>
  </si>
  <si>
    <t>Employment and Social Security Liabilities</t>
  </si>
  <si>
    <t>Tax obligations</t>
  </si>
  <si>
    <t>Advance from customers</t>
  </si>
  <si>
    <t>Deferred taxes and contributions</t>
  </si>
  <si>
    <t>Warranty provision</t>
  </si>
  <si>
    <t>Provision for cancellations</t>
  </si>
  <si>
    <t>Provision for ITBI</t>
  </si>
  <si>
    <t>Dividends payable</t>
  </si>
  <si>
    <t>Rents payable</t>
  </si>
  <si>
    <t>Other accounts payable</t>
  </si>
  <si>
    <t>NON-CURRENT LIABILITIES</t>
  </si>
  <si>
    <t>Derivative Financial Instruments</t>
  </si>
  <si>
    <t>Other debts wiht third parties - SCP'S</t>
  </si>
  <si>
    <t>Provision for contingencies</t>
  </si>
  <si>
    <t>Provision for investments loss</t>
  </si>
  <si>
    <t>TOTAL LIABILITIES</t>
  </si>
  <si>
    <t>EQUITY</t>
  </si>
  <si>
    <t>Share capital</t>
  </si>
  <si>
    <t>Cost of issuing shares</t>
  </si>
  <si>
    <t>Tresury shares</t>
  </si>
  <si>
    <t>Capital reserve</t>
  </si>
  <si>
    <t>Capital transaction between partners</t>
  </si>
  <si>
    <t>Profit reserves</t>
  </si>
  <si>
    <t>Equity attbutable to controlling shareholders</t>
  </si>
  <si>
    <t>Minority interest</t>
  </si>
  <si>
    <t>TOTAL EQUITY</t>
  </si>
  <si>
    <t>TOTAL LIABILITIES AND EQUITY</t>
  </si>
  <si>
    <t>BALANÇO</t>
  </si>
  <si>
    <t>CASH FLOW - CONSOLIDATED</t>
  </si>
  <si>
    <t>Cash Flow from Operating Activities</t>
  </si>
  <si>
    <t>Earning before income tax and social contribution</t>
  </si>
  <si>
    <t>Adjustments to reconcile exercise results with resources from operational activities:</t>
  </si>
  <si>
    <t>Deferred taxes on revenues</t>
  </si>
  <si>
    <t>Depreciation and amortization</t>
  </si>
  <si>
    <t>Amortização de stand de vendas</t>
  </si>
  <si>
    <t>Amortization right-of-use assets</t>
  </si>
  <si>
    <t>Amortization rents</t>
  </si>
  <si>
    <t>Other results from investments</t>
  </si>
  <si>
    <t>Financial charges on loans and financing</t>
  </si>
  <si>
    <t>Financial charges on leases</t>
  </si>
  <si>
    <t>Recognition of stock option plan</t>
  </si>
  <si>
    <t>Reversal (Provision) for cancellation</t>
  </si>
  <si>
    <t>Compensation revenue for cancellation</t>
  </si>
  <si>
    <t>Provision for cancellation in costs</t>
  </si>
  <si>
    <t>Provision for expected loss on credit risk</t>
  </si>
  <si>
    <t>Present value adjustment on accounts receivable</t>
  </si>
  <si>
    <t>Provision for warranty</t>
  </si>
  <si>
    <t>Provision for bonuses and gratuities</t>
  </si>
  <si>
    <t>Provision for Real Estate Transfer Tax (ITBI)</t>
  </si>
  <si>
    <t>Fair value adjustment for swap transactions</t>
  </si>
  <si>
    <t>Decrease (increase) in assets:</t>
  </si>
  <si>
    <t>Account receivable</t>
  </si>
  <si>
    <t>Increase (decrease) in liabilities</t>
  </si>
  <si>
    <t>Social and tax obligations</t>
  </si>
  <si>
    <t>Provision for deferred tax liabilities</t>
  </si>
  <si>
    <t>Advances from customers</t>
  </si>
  <si>
    <t>Payments of income tax (IRPJ) and social contribution on net income (CSLL) taxes</t>
  </si>
  <si>
    <t>Payments of contingencies</t>
  </si>
  <si>
    <t>Right-of-use lease liabilities</t>
  </si>
  <si>
    <t>Other liabilities to third parties - SCPs (Special Purpose Companies)</t>
  </si>
  <si>
    <t>Cash flow from operating activities</t>
  </si>
  <si>
    <t>Cash flow from investing activities</t>
  </si>
  <si>
    <t>Acquisitions and investments in investees</t>
  </si>
  <si>
    <t>Financial investments</t>
  </si>
  <si>
    <t>Acquired debentures</t>
  </si>
  <si>
    <t>Write-off of investments - sale of interest</t>
  </si>
  <si>
    <t>Increase/decrease in restricted financial investments</t>
  </si>
  <si>
    <t>Dividends received</t>
  </si>
  <si>
    <t>Movement in non-controllers</t>
  </si>
  <si>
    <t>Advance payment for future capital increase</t>
  </si>
  <si>
    <t>Addition/retirement of fixed assets and intangibles</t>
  </si>
  <si>
    <t>Net cash flow generated (invested) in investing activities</t>
  </si>
  <si>
    <t>Cash flow from financing activities</t>
  </si>
  <si>
    <t>Dividends paid</t>
  </si>
  <si>
    <t>Related parties</t>
  </si>
  <si>
    <t>Paid-in capital</t>
  </si>
  <si>
    <t>Acquisition of own shares for treasury maintenance</t>
  </si>
  <si>
    <t>Shares program recognition</t>
  </si>
  <si>
    <t>Capitalized transaction costs</t>
  </si>
  <si>
    <t>Payment of debentures</t>
  </si>
  <si>
    <t>Loan and financing payments</t>
  </si>
  <si>
    <t>Payment of leases</t>
  </si>
  <si>
    <t>Debentures raised</t>
  </si>
  <si>
    <t>Loans and financing raised</t>
  </si>
  <si>
    <t>Net cash flow from financing activities</t>
  </si>
  <si>
    <t>Net increase (decrease) in cash and cash equivalents</t>
  </si>
  <si>
    <t>Cash and cash equivalents</t>
  </si>
  <si>
    <t>Opening balance</t>
  </si>
  <si>
    <t>Closing balance</t>
  </si>
  <si>
    <t>DFC</t>
  </si>
  <si>
    <t>3Q24</t>
  </si>
  <si>
    <t>2Q24</t>
  </si>
  <si>
    <t>1Q24</t>
  </si>
  <si>
    <t>4Q23</t>
  </si>
  <si>
    <t>3Q23</t>
  </si>
  <si>
    <t>2Q23</t>
  </si>
  <si>
    <t>1Q23</t>
  </si>
  <si>
    <t>4Q22</t>
  </si>
  <si>
    <t>3Q22</t>
  </si>
  <si>
    <t>2Q22</t>
  </si>
  <si>
    <t>1Q22</t>
  </si>
  <si>
    <t>4Q21</t>
  </si>
  <si>
    <t>3Q21</t>
  </si>
  <si>
    <t>2Q21</t>
  </si>
  <si>
    <t>1Q21</t>
  </si>
  <si>
    <t>4Q20</t>
  </si>
  <si>
    <t>3Q20</t>
  </si>
  <si>
    <t>2Q20</t>
  </si>
  <si>
    <t>1Q20</t>
  </si>
  <si>
    <t>4Q19</t>
  </si>
  <si>
    <t>3Q19</t>
  </si>
  <si>
    <t>2Q19</t>
  </si>
  <si>
    <t>1Q19</t>
  </si>
  <si>
    <t>4Q18</t>
  </si>
  <si>
    <t>3Q18</t>
  </si>
  <si>
    <t>2Q18</t>
  </si>
  <si>
    <t>1Q18</t>
  </si>
  <si>
    <t>4Q17</t>
  </si>
  <si>
    <t>3Q17</t>
  </si>
  <si>
    <t>2Q17</t>
  </si>
  <si>
    <t>1Q17</t>
  </si>
  <si>
    <t>PT</t>
  </si>
  <si>
    <t>EN</t>
  </si>
  <si>
    <t xml:space="preserve"> Operating Results</t>
  </si>
  <si>
    <t>Resultados Operacionais</t>
  </si>
  <si>
    <t>DEMONSTRAÇÃO DE RESULTADO - CONSOLIDADO</t>
  </si>
  <si>
    <t>Escolha aqui o idioma das informações / Select the language for the information here:</t>
  </si>
  <si>
    <t>4Q24</t>
  </si>
  <si>
    <t>4T24</t>
  </si>
  <si>
    <t>Lucro líquido 100%</t>
  </si>
  <si>
    <t xml:space="preserve">Margem Líquida 100% </t>
  </si>
  <si>
    <t>Net Margin 100%</t>
  </si>
  <si>
    <t>Net income %P&amp;P</t>
  </si>
  <si>
    <t>Acionistas controladores %P&amp;P</t>
  </si>
  <si>
    <t xml:space="preserve"> Tributos a recuperar </t>
  </si>
  <si>
    <t xml:space="preserve">Certificado de Recebíveis Imobiliários - CRI </t>
  </si>
  <si>
    <t xml:space="preserve">Real Estate Receivables Certificate (CRI) </t>
  </si>
  <si>
    <t>Margem Líquida %P&amp;P</t>
  </si>
  <si>
    <t>Net Margin %P&amp;P</t>
  </si>
  <si>
    <t>MTM Swap (Marked-to-Market Swap)</t>
  </si>
  <si>
    <t>Ágio/deságio na compra de terrenos</t>
  </si>
  <si>
    <t xml:space="preserve">Encargos financeiros sobre CRI </t>
  </si>
  <si>
    <r>
      <t>Financial charges (</t>
    </r>
    <r>
      <rPr>
        <i/>
        <sz val="11"/>
        <color theme="1"/>
        <rFont val="Calibri"/>
        <family val="2"/>
        <scheme val="minor"/>
      </rPr>
      <t>CRI)</t>
    </r>
  </si>
  <si>
    <t>Premium/Discount on Land Acquisition</t>
  </si>
  <si>
    <t>1T25</t>
  </si>
  <si>
    <t>1Q25</t>
  </si>
  <si>
    <t>2Q25</t>
  </si>
  <si>
    <t>2T25</t>
  </si>
  <si>
    <t>3Q25</t>
  </si>
  <si>
    <t>3T25</t>
  </si>
  <si>
    <t>4Q25</t>
  </si>
  <si>
    <t>4T25</t>
  </si>
  <si>
    <t>Pagamento de debêntures e CRI</t>
  </si>
  <si>
    <t>Estoque VGV 100% Plano&amp;Plano (R$ mil)</t>
  </si>
  <si>
    <t>Inventory PSV 100% Plano&amp;Plano (BRL million)</t>
  </si>
  <si>
    <t>Cessão de recebíveis</t>
  </si>
  <si>
    <t>Antecipação de recebíveis</t>
  </si>
  <si>
    <t>Emissão de CRI's</t>
  </si>
  <si>
    <t>Assignment of rights over receivables</t>
  </si>
  <si>
    <t>1T26</t>
  </si>
  <si>
    <t>Outros contas a pagar</t>
  </si>
  <si>
    <t>Cessão de direitos sobre recebíveis</t>
  </si>
  <si>
    <t>2T26</t>
  </si>
  <si>
    <t>Ajuste ao valor justo CRI</t>
  </si>
  <si>
    <t>Diferença a identificar/conciliar</t>
  </si>
  <si>
    <t>Lucros Acumulados</t>
  </si>
  <si>
    <t xml:space="preserve">* As informações contidas nesta planilha têm caráter meramente informativo, com base em dados históricos e públicos disponíveis até a presente data. </t>
  </si>
  <si>
    <t xml:space="preserve">Este material não deve ser interpretado como indicativo de desempenho futuro, tampouco como projeção ou orientação por parte da Companhia. </t>
  </si>
  <si>
    <t>Resultados futuros podem divergir em função de diversos fatores de risco e incertezas inerentes ao ambiente de negócios.</t>
  </si>
  <si>
    <t>* The information contained in this spreadsheet is for informational purposes only, based on historical and publicly available data as of the current date.</t>
  </si>
  <si>
    <t>This material should not be interpreted as indicative of future performance, nor as a projection or guidance by the Company.</t>
  </si>
  <si>
    <t>Future results may differ due to various risk factors and uncertainties inherent to the business environment.</t>
  </si>
  <si>
    <t>Painel de Resultados Financeiros e Operacionais | Financial and Operational Results Dashboard*</t>
  </si>
  <si>
    <t>3T26</t>
  </si>
  <si>
    <t>Vendas</t>
  </si>
  <si>
    <t>Sales</t>
  </si>
  <si>
    <t>Launches</t>
  </si>
  <si>
    <t>Estoque*</t>
  </si>
  <si>
    <t>Inventory*</t>
  </si>
  <si>
    <t>Net Income 100%</t>
  </si>
  <si>
    <t>EBITDA</t>
  </si>
  <si>
    <t>EBIT</t>
  </si>
  <si>
    <t>Net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</si>
</sst>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6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"/>
    <numFmt numFmtId="165" formatCode="0.0%"/>
    <numFmt numFmtId="166" formatCode="#,##0_);\(#,##0\);0"/>
    <numFmt numFmtId="167" formatCode="_-* #,##0_-;\-* #,##0_-;_-* &quot;-&quot;??_-;_-@_-"/>
    <numFmt numFmtId="168" formatCode="_(* #,##0.00_);_(* \(#,##0.00\);_(* &quot;-&quot;??_);_(@_)"/>
    <numFmt numFmtId="169" formatCode="#,##0.0_);\(#,##0.0\);0.0"/>
    <numFmt numFmtId="170" formatCode="_(&quot;R$ &quot;* #,##0.00_);_(&quot;R$ &quot;* \(#,##0.00\);_(&quot;R$ &quot;* &quot;-&quot;??_);_(@_)"/>
    <numFmt numFmtId="171" formatCode="\£\ #,##0_);[Red]\(\£\ #,##0\)"/>
    <numFmt numFmtId="172" formatCode="\¥\ #,##0_);[Red]\(\¥\ #,##0\)"/>
    <numFmt numFmtId="173" formatCode="\•\ \ @"/>
    <numFmt numFmtId="174" formatCode="0.000_)"/>
    <numFmt numFmtId="175" formatCode="#,##0_%_);\(#,##0\)_%;#,##0_%_);@_%_)"/>
    <numFmt numFmtId="176" formatCode="#,##0_%_);\(#,##0\)_%;**;@_%_)"/>
    <numFmt numFmtId="177" formatCode="dd/mm/yy;@"/>
    <numFmt numFmtId="178" formatCode="#,##0.00_%_);\(#,##0.00\)_%;#,##0.00_%_);@_%_)"/>
    <numFmt numFmtId="179" formatCode="#,##0.00_%_);\(#,##0.00\)_%;**;@_%_)"/>
    <numFmt numFmtId="180" formatCode="&quot;$&quot;#,##0_%_);\(&quot;$&quot;#,##0\)_%;&quot;$&quot;#,##0_%_);@_%_)"/>
    <numFmt numFmtId="181" formatCode="&quot;$&quot;#,##0.00_%_);\(&quot;$&quot;#,##0.00\)_%;&quot;$&quot;#,##0.00_%_);@_%_)"/>
    <numFmt numFmtId="182" formatCode="&quot;$&quot;#,##0.00_%_);\(&quot;$&quot;#,##0.00\)_%;**;@_%_)"/>
    <numFmt numFmtId="183" formatCode="\ \ _•\–\ \ \ \ @"/>
    <numFmt numFmtId="184" formatCode="#."/>
    <numFmt numFmtId="185" formatCode="m/d/yy_%_)"/>
    <numFmt numFmtId="186" formatCode="m/d/yy_%_);;**"/>
    <numFmt numFmtId="187" formatCode="0_%_);\(0\)_%;0_%_);@_%_)"/>
    <numFmt numFmtId="188" formatCode="_([$€]* #,##0.00_);_([$€]* \(#,##0.00\);_([$€]* &quot;-&quot;??_);_(@_)"/>
    <numFmt numFmtId="189" formatCode="_([$€-2]* #,##0.00_);_([$€-2]* \(#,##0.00\);_([$€-2]* &quot;-&quot;??_)"/>
    <numFmt numFmtId="190" formatCode="0.0\%_);\(0.0\%\);0.0\%_);@_%_)"/>
    <numFmt numFmtId="191" formatCode="&quot;$&quot;#,##0_);[Red]\(&quot;$&quot;#,##0\)"/>
    <numFmt numFmtId="192" formatCode="&quot;$&quot;#,##0.00_);[Red]\(&quot;$&quot;#,##0.00\)"/>
    <numFmt numFmtId="193" formatCode="0.0\x_)_);&quot;NM&quot;_x_)_);0.0\x_)_);@_%_)"/>
    <numFmt numFmtId="194" formatCode="0.00_)"/>
    <numFmt numFmtId="195" formatCode="#\ #/#"/>
    <numFmt numFmtId="196" formatCode="_ * #,##0.00_ ;_ * \-#,##0.00_ ;_ * &quot;-&quot;??_ ;_ @_ "/>
  </numFmts>
  <fonts count="1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2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11"/>
      <color indexed="9"/>
      <name val="Calibri"/>
      <family val="2"/>
    </font>
    <font>
      <sz val="10"/>
      <color indexed="11"/>
      <name val="Arial"/>
      <family val="2"/>
    </font>
    <font>
      <sz val="11"/>
      <color indexed="20"/>
      <name val="Calibri"/>
      <family val="2"/>
    </font>
    <font>
      <b/>
      <sz val="12"/>
      <name val="Times New Roman"/>
      <family val="1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5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51"/>
      <name val="Calibri"/>
      <family val="2"/>
    </font>
    <font>
      <sz val="11"/>
      <name val="Tms Rmn"/>
      <family val="1"/>
    </font>
    <font>
      <sz val="8"/>
      <name val="Palatino"/>
      <family val="1"/>
    </font>
    <font>
      <sz val="10"/>
      <name val="Times New Roman"/>
      <family val="1"/>
    </font>
    <font>
      <sz val="10"/>
      <color indexed="22"/>
      <name val="MS Sans Serif"/>
      <family val="2"/>
    </font>
    <font>
      <sz val="8"/>
      <color indexed="16"/>
      <name val="Palatino"/>
      <family val="1"/>
    </font>
    <font>
      <sz val="1"/>
      <color indexed="16"/>
      <name val="Courier"/>
      <family val="3"/>
    </font>
    <font>
      <sz val="11"/>
      <color indexed="62"/>
      <name val="Calibri"/>
      <family val="2"/>
    </font>
    <font>
      <sz val="11"/>
      <color indexed="61"/>
      <name val="Calibri"/>
      <family val="2"/>
    </font>
    <font>
      <sz val="10"/>
      <color indexed="8"/>
      <name val="Arial"/>
      <family val="2"/>
    </font>
    <font>
      <sz val="10"/>
      <name val="Courier"/>
      <family val="3"/>
    </font>
    <font>
      <i/>
      <sz val="11"/>
      <color indexed="23"/>
      <name val="Calibri"/>
      <family val="2"/>
    </font>
    <font>
      <sz val="7"/>
      <name val="Palatino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u/>
      <sz val="7.5"/>
      <color indexed="12"/>
      <name val="Arial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1"/>
      <color indexed="59"/>
      <name val="Calibri"/>
      <family val="2"/>
    </font>
    <font>
      <b/>
      <i/>
      <sz val="16"/>
      <name val="Helv"/>
    </font>
    <font>
      <sz val="10"/>
      <color indexed="0"/>
      <name val="Arial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sz val="10"/>
      <color indexed="16"/>
      <name val="Helvetica-Black"/>
    </font>
    <font>
      <sz val="10"/>
      <name val="SansSerif"/>
      <charset val="2"/>
    </font>
    <font>
      <sz val="10"/>
      <name val="Univers"/>
      <family val="2"/>
    </font>
    <font>
      <sz val="8"/>
      <name val="Times New Roman"/>
      <family val="1"/>
    </font>
    <font>
      <b/>
      <sz val="11"/>
      <color indexed="62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"/>
      <color indexed="18"/>
      <name val="Courier"/>
      <family val="3"/>
    </font>
    <font>
      <b/>
      <sz val="9"/>
      <name val="Palatino"/>
      <family val="1"/>
    </font>
    <font>
      <sz val="9"/>
      <color indexed="21"/>
      <name val="Helvetica-Black"/>
    </font>
    <font>
      <sz val="9"/>
      <name val="Helvetica-Black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5"/>
      <color indexed="61"/>
      <name val="Calibri"/>
      <family val="2"/>
    </font>
    <font>
      <b/>
      <sz val="13"/>
      <color indexed="56"/>
      <name val="Calibri"/>
      <family val="2"/>
    </font>
    <font>
      <b/>
      <sz val="13"/>
      <color indexed="61"/>
      <name val="Calibri"/>
      <family val="2"/>
    </font>
    <font>
      <b/>
      <sz val="11"/>
      <color indexed="61"/>
      <name val="Calibri"/>
      <family val="2"/>
    </font>
    <font>
      <b/>
      <sz val="18"/>
      <color indexed="61"/>
      <name val="Cambria"/>
      <family val="2"/>
    </font>
    <font>
      <b/>
      <sz val="1"/>
      <color indexed="16"/>
      <name val="Courier"/>
      <family val="3"/>
    </font>
    <font>
      <b/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 tint="-0.14999847407452621"/>
      <name val="Roboto"/>
    </font>
    <font>
      <sz val="11"/>
      <color theme="0" tint="-0.1499984740745262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sz val="10"/>
      <name val="Century Gothic"/>
      <family val="2"/>
    </font>
    <font>
      <b/>
      <sz val="9"/>
      <color theme="1"/>
      <name val="Century Gothic"/>
      <family val="2"/>
    </font>
    <font>
      <sz val="9"/>
      <color theme="1"/>
      <name val="Century Gothic"/>
      <family val="2"/>
    </font>
    <font>
      <b/>
      <sz val="12"/>
      <color rgb="FF001651"/>
      <name val="Century Gothic"/>
      <family val="2"/>
    </font>
    <font>
      <b/>
      <sz val="10"/>
      <color theme="1" tint="0.34998626667073579"/>
      <name val="Century Gothic"/>
      <family val="2"/>
    </font>
    <font>
      <sz val="10"/>
      <color theme="1" tint="0.34998626667073579"/>
      <name val="Century Gothic"/>
      <family val="2"/>
    </font>
    <font>
      <i/>
      <sz val="10"/>
      <color theme="1" tint="0.34998626667073579"/>
      <name val="Century Gothic"/>
      <family val="2"/>
    </font>
    <font>
      <b/>
      <i/>
      <sz val="10"/>
      <color theme="1" tint="0.34998626667073579"/>
      <name val="Century Gothic"/>
      <family val="2"/>
    </font>
    <font>
      <sz val="9"/>
      <color theme="1" tint="0.34998626667073579"/>
      <name val="Century Gothic"/>
      <family val="2"/>
    </font>
    <font>
      <b/>
      <sz val="9"/>
      <color theme="1" tint="0.34998626667073579"/>
      <name val="Century Gothic"/>
      <family val="2"/>
    </font>
    <font>
      <b/>
      <sz val="11"/>
      <color theme="0"/>
      <name val="Century Gothic"/>
      <family val="2"/>
    </font>
  </fonts>
  <fills count="74">
    <fill>
      <patternFill patternType="none"/>
    </fill>
    <fill>
      <patternFill patternType="gray125"/>
    </fill>
    <fill>
      <patternFill patternType="solid">
        <fgColor rgb="FF001651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63"/>
      </patternFill>
    </fill>
    <fill>
      <patternFill patternType="solid">
        <fgColor indexed="5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1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938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168" fontId="3" fillId="0" borderId="0" applyFont="0" applyFill="0" applyBorder="0" applyAlignment="0" applyProtection="0"/>
    <xf numFmtId="0" fontId="13" fillId="0" borderId="10" applyNumberFormat="0" applyFill="0" applyAlignment="0" applyProtection="0"/>
    <xf numFmtId="0" fontId="3" fillId="0" borderId="0"/>
    <xf numFmtId="171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35" borderId="0" applyNumberFormat="0" applyBorder="0" applyAlignment="0" applyProtection="0"/>
    <xf numFmtId="0" fontId="16" fillId="36" borderId="0" applyNumberFormat="0" applyBorder="0" applyAlignment="0" applyProtection="0"/>
    <xf numFmtId="0" fontId="16" fillId="31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4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6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6" fillId="36" borderId="0" applyNumberFormat="0" applyBorder="0" applyAlignment="0" applyProtection="0"/>
    <xf numFmtId="0" fontId="16" fillId="39" borderId="0" applyNumberFormat="0" applyBorder="0" applyAlignment="0" applyProtection="0"/>
    <xf numFmtId="0" fontId="16" fillId="37" borderId="0" applyNumberFormat="0" applyBorder="0" applyAlignment="0" applyProtection="0"/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16" fillId="39" borderId="0" applyNumberFormat="0" applyBorder="0" applyAlignment="0" applyProtection="0"/>
    <xf numFmtId="0" fontId="16" fillId="41" borderId="0" applyNumberFormat="0" applyBorder="0" applyAlignment="0" applyProtection="0"/>
    <xf numFmtId="0" fontId="16" fillId="39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39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6" fillId="40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0" borderId="0" applyNumberFormat="0" applyBorder="0" applyAlignment="0" applyProtection="0"/>
    <xf numFmtId="0" fontId="16" fillId="34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34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6" fillId="41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8" borderId="0" applyNumberFormat="0" applyBorder="0" applyAlignment="0" applyProtection="0"/>
    <xf numFmtId="0" fontId="20" fillId="37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37" borderId="0" applyNumberFormat="0" applyBorder="0" applyAlignment="0" applyProtection="0"/>
    <xf numFmtId="3" fontId="21" fillId="0" borderId="0">
      <alignment horizontal="right"/>
    </xf>
    <xf numFmtId="0" fontId="23" fillId="0" borderId="1" applyNumberFormat="0" applyFill="0" applyAlignment="0" applyProtection="0"/>
    <xf numFmtId="0" fontId="24" fillId="33" borderId="0" applyNumberFormat="0" applyBorder="0" applyAlignment="0" applyProtection="0"/>
    <xf numFmtId="173" fontId="19" fillId="0" borderId="0" applyFont="0" applyFill="0" applyBorder="0" applyAlignment="0" applyProtection="0"/>
    <xf numFmtId="0" fontId="25" fillId="42" borderId="11" applyNumberFormat="0" applyAlignment="0" applyProtection="0"/>
    <xf numFmtId="0" fontId="26" fillId="53" borderId="11" applyNumberFormat="0" applyAlignment="0" applyProtection="0"/>
    <xf numFmtId="0" fontId="18" fillId="0" borderId="0">
      <alignment vertical="center"/>
    </xf>
    <xf numFmtId="0" fontId="27" fillId="54" borderId="12" applyNumberFormat="0" applyAlignment="0" applyProtection="0"/>
    <xf numFmtId="0" fontId="27" fillId="55" borderId="13" applyNumberFormat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7" fillId="54" borderId="12" applyNumberFormat="0" applyAlignment="0" applyProtection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4" fontId="30" fillId="0" borderId="0"/>
    <xf numFmtId="175" fontId="31" fillId="0" borderId="0" applyFont="0" applyFill="0" applyBorder="0" applyAlignment="0" applyProtection="0">
      <alignment horizontal="right"/>
    </xf>
    <xf numFmtId="176" fontId="3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8" fontId="31" fillId="0" borderId="0" applyFont="0" applyFill="0" applyBorder="0" applyAlignment="0" applyProtection="0">
      <alignment horizontal="right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96" fontId="3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9" fontId="31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0" fontId="32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3" fontId="33" fillId="0" borderId="0" applyFont="0" applyFill="0" applyBorder="0" applyAlignment="0" applyProtection="0"/>
    <xf numFmtId="180" fontId="31" fillId="0" borderId="0" applyFont="0" applyFill="0" applyBorder="0" applyAlignment="0" applyProtection="0">
      <alignment horizontal="right"/>
    </xf>
    <xf numFmtId="181" fontId="31" fillId="0" borderId="0" applyFont="0" applyFill="0" applyBorder="0" applyAlignment="0" applyProtection="0">
      <alignment horizontal="right"/>
    </xf>
    <xf numFmtId="182" fontId="34" fillId="0" borderId="0" applyFont="0" applyFill="0" applyBorder="0" applyAlignment="0" applyProtection="0"/>
    <xf numFmtId="1" fontId="33" fillId="0" borderId="0" applyFont="0" applyFill="0" applyBorder="0" applyAlignment="0" applyProtection="0"/>
    <xf numFmtId="183" fontId="19" fillId="0" borderId="0" applyFont="0" applyFill="0" applyBorder="0" applyAlignment="0" applyProtection="0"/>
    <xf numFmtId="184" fontId="35" fillId="0" borderId="0">
      <protection locked="0"/>
    </xf>
    <xf numFmtId="185" fontId="31" fillId="0" borderId="0" applyFont="0" applyFill="0" applyBorder="0" applyAlignment="0" applyProtection="0"/>
    <xf numFmtId="186" fontId="31" fillId="0" borderId="0" applyFont="0" applyFill="0" applyBorder="0" applyAlignment="0" applyProtection="0"/>
    <xf numFmtId="187" fontId="31" fillId="0" borderId="16" applyNumberFormat="0" applyFont="0" applyFill="0" applyAlignment="0" applyProtection="0"/>
    <xf numFmtId="0" fontId="20" fillId="49" borderId="0" applyNumberFormat="0" applyBorder="0" applyAlignment="0" applyProtection="0"/>
    <xf numFmtId="0" fontId="20" fillId="48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56" borderId="0" applyNumberFormat="0" applyBorder="0" applyAlignment="0" applyProtection="0"/>
    <xf numFmtId="0" fontId="20" fillId="45" borderId="0" applyNumberFormat="0" applyBorder="0" applyAlignment="0" applyProtection="0"/>
    <xf numFmtId="0" fontId="20" fillId="52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52" borderId="0" applyNumberFormat="0" applyBorder="0" applyAlignment="0" applyProtection="0"/>
    <xf numFmtId="0" fontId="20" fillId="47" borderId="0" applyNumberFormat="0" applyBorder="0" applyAlignment="0" applyProtection="0"/>
    <xf numFmtId="0" fontId="36" fillId="36" borderId="11" applyNumberFormat="0" applyAlignment="0" applyProtection="0"/>
    <xf numFmtId="0" fontId="37" fillId="43" borderId="11" applyNumberFormat="0" applyAlignment="0" applyProtection="0"/>
    <xf numFmtId="0" fontId="38" fillId="0" borderId="0">
      <alignment vertical="top"/>
    </xf>
    <xf numFmtId="188" fontId="39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89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4" fontId="35" fillId="0" borderId="0">
      <protection locked="0"/>
    </xf>
    <xf numFmtId="0" fontId="41" fillId="0" borderId="0" applyFill="0" applyBorder="0" applyProtection="0">
      <alignment horizontal="left"/>
    </xf>
    <xf numFmtId="0" fontId="24" fillId="33" borderId="0" applyNumberFormat="0" applyBorder="0" applyAlignment="0" applyProtection="0"/>
    <xf numFmtId="38" fontId="18" fillId="57" borderId="0" applyNumberFormat="0" applyBorder="0" applyAlignment="0" applyProtection="0"/>
    <xf numFmtId="190" fontId="31" fillId="0" borderId="0" applyFont="0" applyFill="0" applyBorder="0" applyAlignment="0" applyProtection="0">
      <alignment horizontal="right"/>
    </xf>
    <xf numFmtId="0" fontId="42" fillId="0" borderId="0" applyProtection="0">
      <alignment horizontal="right"/>
    </xf>
    <xf numFmtId="0" fontId="43" fillId="0" borderId="17" applyNumberFormat="0" applyAlignment="0" applyProtection="0">
      <alignment horizontal="left" vertical="center"/>
    </xf>
    <xf numFmtId="0" fontId="43" fillId="0" borderId="2">
      <alignment horizontal="left" vertical="center"/>
    </xf>
    <xf numFmtId="0" fontId="79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22" fillId="32" borderId="0" applyNumberFormat="0" applyBorder="0" applyAlignment="0" applyProtection="0"/>
    <xf numFmtId="0" fontId="39" fillId="0" borderId="0"/>
    <xf numFmtId="0" fontId="17" fillId="39" borderId="0" applyNumberFormat="0" applyFont="0" applyBorder="0" applyAlignment="0">
      <protection locked="0"/>
    </xf>
    <xf numFmtId="10" fontId="18" fillId="58" borderId="19" applyNumberFormat="0" applyBorder="0" applyAlignment="0" applyProtection="0"/>
    <xf numFmtId="0" fontId="28" fillId="0" borderId="14" applyNumberFormat="0" applyFill="0" applyAlignment="0" applyProtection="0"/>
    <xf numFmtId="38" fontId="48" fillId="0" borderId="0" applyFont="0" applyFill="0" applyBorder="0" applyAlignment="0" applyProtection="0"/>
    <xf numFmtId="40" fontId="4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91" fontId="48" fillId="0" borderId="0" applyFont="0" applyFill="0" applyBorder="0" applyAlignment="0" applyProtection="0"/>
    <xf numFmtId="192" fontId="48" fillId="0" borderId="0" applyFont="0" applyFill="0" applyBorder="0" applyAlignment="0" applyProtection="0"/>
    <xf numFmtId="193" fontId="31" fillId="0" borderId="0" applyFont="0" applyFill="0" applyBorder="0" applyAlignment="0" applyProtection="0">
      <alignment horizontal="right"/>
    </xf>
    <xf numFmtId="0" fontId="49" fillId="43" borderId="0" applyNumberFormat="0" applyBorder="0" applyAlignment="0" applyProtection="0"/>
    <xf numFmtId="0" fontId="50" fillId="43" borderId="0" applyNumberFormat="0" applyBorder="0" applyAlignment="0" applyProtection="0"/>
    <xf numFmtId="194" fontId="5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2" fillId="0" borderId="0" applyNumberFormat="0" applyFill="0" applyBorder="0" applyAlignment="0" applyProtection="0"/>
    <xf numFmtId="0" fontId="3" fillId="0" borderId="0"/>
    <xf numFmtId="0" fontId="16" fillId="0" borderId="0"/>
    <xf numFmtId="0" fontId="16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3" fillId="0" borderId="0"/>
    <xf numFmtId="0" fontId="38" fillId="0" borderId="0">
      <alignment vertical="top"/>
    </xf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" fillId="0" borderId="0"/>
    <xf numFmtId="0" fontId="3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38" borderId="20" applyNumberFormat="0" applyFont="0" applyAlignment="0" applyProtection="0"/>
    <xf numFmtId="0" fontId="38" fillId="38" borderId="20" applyNumberFormat="0" applyFont="0" applyAlignment="0" applyProtection="0"/>
    <xf numFmtId="0" fontId="1" fillId="6" borderId="9" applyNumberFormat="0" applyFont="0" applyAlignment="0" applyProtection="0"/>
    <xf numFmtId="0" fontId="16" fillId="38" borderId="20" applyNumberFormat="0" applyFont="0" applyAlignment="0" applyProtection="0"/>
    <xf numFmtId="0" fontId="16" fillId="38" borderId="20" applyNumberFormat="0" applyFont="0" applyAlignment="0" applyProtection="0"/>
    <xf numFmtId="0" fontId="48" fillId="0" borderId="0"/>
    <xf numFmtId="1" fontId="55" fillId="0" borderId="0" applyProtection="0">
      <alignment horizontal="right" vertical="center"/>
    </xf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48" fillId="0" borderId="22" applyNumberFormat="0" applyBorder="0"/>
    <xf numFmtId="184" fontId="35" fillId="0" borderId="0">
      <protection locked="0"/>
    </xf>
    <xf numFmtId="184" fontId="35" fillId="0" borderId="0">
      <protection locked="0"/>
    </xf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57" fillId="0" borderId="0" applyFont="0" applyFill="0" applyBorder="0" applyAlignment="0" applyProtection="0"/>
    <xf numFmtId="195" fontId="58" fillId="0" borderId="0">
      <alignment horizontal="right"/>
    </xf>
    <xf numFmtId="0" fontId="54" fillId="42" borderId="21" applyNumberFormat="0" applyAlignment="0" applyProtection="0"/>
    <xf numFmtId="0" fontId="59" fillId="53" borderId="23" applyNumberFormat="0" applyAlignment="0" applyProtection="0"/>
    <xf numFmtId="4" fontId="60" fillId="43" borderId="24" applyNumberFormat="0" applyProtection="0">
      <alignment vertical="center"/>
    </xf>
    <xf numFmtId="4" fontId="61" fillId="59" borderId="24" applyNumberFormat="0" applyProtection="0">
      <alignment vertical="center"/>
    </xf>
    <xf numFmtId="4" fontId="60" fillId="59" borderId="24" applyNumberFormat="0" applyProtection="0">
      <alignment horizontal="left" vertical="center" indent="1"/>
    </xf>
    <xf numFmtId="0" fontId="60" fillId="59" borderId="24" applyNumberFormat="0" applyProtection="0">
      <alignment horizontal="left" vertical="top" indent="1"/>
    </xf>
    <xf numFmtId="4" fontId="60" fillId="60" borderId="0" applyNumberFormat="0" applyProtection="0">
      <alignment horizontal="left" vertical="center" indent="1"/>
    </xf>
    <xf numFmtId="4" fontId="38" fillId="32" borderId="24" applyNumberFormat="0" applyProtection="0">
      <alignment horizontal="right" vertical="center"/>
    </xf>
    <xf numFmtId="4" fontId="38" fillId="37" borderId="24" applyNumberFormat="0" applyProtection="0">
      <alignment horizontal="right" vertical="center"/>
    </xf>
    <xf numFmtId="4" fontId="38" fillId="50" borderId="24" applyNumberFormat="0" applyProtection="0">
      <alignment horizontal="right" vertical="center"/>
    </xf>
    <xf numFmtId="4" fontId="38" fillId="41" borderId="24" applyNumberFormat="0" applyProtection="0">
      <alignment horizontal="right" vertical="center"/>
    </xf>
    <xf numFmtId="4" fontId="38" fillId="47" borderId="24" applyNumberFormat="0" applyProtection="0">
      <alignment horizontal="right" vertical="center"/>
    </xf>
    <xf numFmtId="4" fontId="38" fillId="52" borderId="24" applyNumberFormat="0" applyProtection="0">
      <alignment horizontal="right" vertical="center"/>
    </xf>
    <xf numFmtId="4" fontId="38" fillId="51" borderId="24" applyNumberFormat="0" applyProtection="0">
      <alignment horizontal="right" vertical="center"/>
    </xf>
    <xf numFmtId="4" fontId="38" fillId="61" borderId="24" applyNumberFormat="0" applyProtection="0">
      <alignment horizontal="right" vertical="center"/>
    </xf>
    <xf numFmtId="4" fontId="38" fillId="40" borderId="24" applyNumberFormat="0" applyProtection="0">
      <alignment horizontal="right" vertical="center"/>
    </xf>
    <xf numFmtId="4" fontId="60" fillId="62" borderId="25" applyNumberFormat="0" applyProtection="0">
      <alignment horizontal="left" vertical="center" indent="1"/>
    </xf>
    <xf numFmtId="4" fontId="38" fillId="63" borderId="0" applyNumberFormat="0" applyProtection="0">
      <alignment horizontal="left" vertical="center" indent="1"/>
    </xf>
    <xf numFmtId="4" fontId="62" fillId="64" borderId="0" applyNumberFormat="0" applyProtection="0">
      <alignment horizontal="left" vertical="center" indent="1"/>
    </xf>
    <xf numFmtId="4" fontId="38" fillId="65" borderId="24" applyNumberFormat="0" applyProtection="0">
      <alignment horizontal="right" vertical="center"/>
    </xf>
    <xf numFmtId="4" fontId="38" fillId="63" borderId="0" applyNumberFormat="0" applyProtection="0">
      <alignment horizontal="left" vertical="center" indent="1"/>
    </xf>
    <xf numFmtId="4" fontId="38" fillId="60" borderId="0" applyNumberFormat="0" applyProtection="0">
      <alignment horizontal="left" vertical="center" indent="1"/>
    </xf>
    <xf numFmtId="0" fontId="3" fillId="64" borderId="24" applyNumberFormat="0" applyProtection="0">
      <alignment horizontal="left" vertical="center" indent="1"/>
    </xf>
    <xf numFmtId="0" fontId="3" fillId="64" borderId="24" applyNumberFormat="0" applyProtection="0">
      <alignment horizontal="left" vertical="center" indent="1"/>
    </xf>
    <xf numFmtId="0" fontId="3" fillId="64" borderId="24" applyNumberFormat="0" applyProtection="0">
      <alignment horizontal="left" vertical="center" indent="1"/>
    </xf>
    <xf numFmtId="0" fontId="3" fillId="64" borderId="24" applyNumberFormat="0" applyProtection="0">
      <alignment horizontal="left" vertical="center" indent="1"/>
    </xf>
    <xf numFmtId="0" fontId="3" fillId="64" borderId="24" applyNumberFormat="0" applyProtection="0">
      <alignment horizontal="left" vertical="center" indent="1"/>
    </xf>
    <xf numFmtId="0" fontId="3" fillId="64" borderId="24" applyNumberFormat="0" applyProtection="0">
      <alignment horizontal="left" vertical="top" indent="1"/>
    </xf>
    <xf numFmtId="0" fontId="3" fillId="64" borderId="24" applyNumberFormat="0" applyProtection="0">
      <alignment horizontal="left" vertical="top" indent="1"/>
    </xf>
    <xf numFmtId="0" fontId="3" fillId="64" borderId="24" applyNumberFormat="0" applyProtection="0">
      <alignment horizontal="left" vertical="top" indent="1"/>
    </xf>
    <xf numFmtId="0" fontId="3" fillId="64" borderId="24" applyNumberFormat="0" applyProtection="0">
      <alignment horizontal="left" vertical="top" indent="1"/>
    </xf>
    <xf numFmtId="0" fontId="3" fillId="64" borderId="24" applyNumberFormat="0" applyProtection="0">
      <alignment horizontal="left" vertical="top" indent="1"/>
    </xf>
    <xf numFmtId="0" fontId="3" fillId="60" borderId="24" applyNumberFormat="0" applyProtection="0">
      <alignment horizontal="left" vertical="center" indent="1"/>
    </xf>
    <xf numFmtId="0" fontId="3" fillId="60" borderId="24" applyNumberFormat="0" applyProtection="0">
      <alignment horizontal="left" vertical="center" indent="1"/>
    </xf>
    <xf numFmtId="0" fontId="3" fillId="60" borderId="24" applyNumberFormat="0" applyProtection="0">
      <alignment horizontal="left" vertical="center" indent="1"/>
    </xf>
    <xf numFmtId="0" fontId="3" fillId="60" borderId="24" applyNumberFormat="0" applyProtection="0">
      <alignment horizontal="left" vertical="center" indent="1"/>
    </xf>
    <xf numFmtId="0" fontId="3" fillId="60" borderId="24" applyNumberFormat="0" applyProtection="0">
      <alignment horizontal="left" vertical="center" indent="1"/>
    </xf>
    <xf numFmtId="0" fontId="3" fillId="60" borderId="24" applyNumberFormat="0" applyProtection="0">
      <alignment horizontal="left" vertical="top" indent="1"/>
    </xf>
    <xf numFmtId="0" fontId="3" fillId="60" borderId="24" applyNumberFormat="0" applyProtection="0">
      <alignment horizontal="left" vertical="top" indent="1"/>
    </xf>
    <xf numFmtId="0" fontId="3" fillId="60" borderId="24" applyNumberFormat="0" applyProtection="0">
      <alignment horizontal="left" vertical="top" indent="1"/>
    </xf>
    <xf numFmtId="0" fontId="3" fillId="60" borderId="24" applyNumberFormat="0" applyProtection="0">
      <alignment horizontal="left" vertical="top" indent="1"/>
    </xf>
    <xf numFmtId="0" fontId="3" fillId="60" borderId="24" applyNumberFormat="0" applyProtection="0">
      <alignment horizontal="left" vertical="top" indent="1"/>
    </xf>
    <xf numFmtId="0" fontId="3" fillId="66" borderId="24" applyNumberFormat="0" applyProtection="0">
      <alignment horizontal="left" vertical="center" indent="1"/>
    </xf>
    <xf numFmtId="0" fontId="3" fillId="66" borderId="24" applyNumberFormat="0" applyProtection="0">
      <alignment horizontal="left" vertical="center" indent="1"/>
    </xf>
    <xf numFmtId="0" fontId="3" fillId="66" borderId="24" applyNumberFormat="0" applyProtection="0">
      <alignment horizontal="left" vertical="center" indent="1"/>
    </xf>
    <xf numFmtId="0" fontId="3" fillId="66" borderId="24" applyNumberFormat="0" applyProtection="0">
      <alignment horizontal="left" vertical="center" indent="1"/>
    </xf>
    <xf numFmtId="0" fontId="3" fillId="66" borderId="24" applyNumberFormat="0" applyProtection="0">
      <alignment horizontal="left" vertical="center" indent="1"/>
    </xf>
    <xf numFmtId="0" fontId="3" fillId="66" borderId="24" applyNumberFormat="0" applyProtection="0">
      <alignment horizontal="left" vertical="top" indent="1"/>
    </xf>
    <xf numFmtId="0" fontId="3" fillId="66" borderId="24" applyNumberFormat="0" applyProtection="0">
      <alignment horizontal="left" vertical="top" indent="1"/>
    </xf>
    <xf numFmtId="0" fontId="3" fillId="66" borderId="24" applyNumberFormat="0" applyProtection="0">
      <alignment horizontal="left" vertical="top" indent="1"/>
    </xf>
    <xf numFmtId="0" fontId="3" fillId="66" borderId="24" applyNumberFormat="0" applyProtection="0">
      <alignment horizontal="left" vertical="top" indent="1"/>
    </xf>
    <xf numFmtId="0" fontId="3" fillId="66" borderId="24" applyNumberFormat="0" applyProtection="0">
      <alignment horizontal="left" vertical="top" indent="1"/>
    </xf>
    <xf numFmtId="0" fontId="3" fillId="67" borderId="24" applyNumberFormat="0" applyProtection="0">
      <alignment horizontal="left" vertical="center" indent="1"/>
    </xf>
    <xf numFmtId="0" fontId="3" fillId="67" borderId="24" applyNumberFormat="0" applyProtection="0">
      <alignment horizontal="left" vertical="center" indent="1"/>
    </xf>
    <xf numFmtId="0" fontId="3" fillId="67" borderId="24" applyNumberFormat="0" applyProtection="0">
      <alignment horizontal="left" vertical="center" indent="1"/>
    </xf>
    <xf numFmtId="0" fontId="3" fillId="67" borderId="24" applyNumberFormat="0" applyProtection="0">
      <alignment horizontal="left" vertical="center" indent="1"/>
    </xf>
    <xf numFmtId="0" fontId="3" fillId="67" borderId="24" applyNumberFormat="0" applyProtection="0">
      <alignment horizontal="left" vertical="center" indent="1"/>
    </xf>
    <xf numFmtId="0" fontId="3" fillId="67" borderId="24" applyNumberFormat="0" applyProtection="0">
      <alignment horizontal="left" vertical="top" indent="1"/>
    </xf>
    <xf numFmtId="0" fontId="3" fillId="67" borderId="24" applyNumberFormat="0" applyProtection="0">
      <alignment horizontal="left" vertical="top" indent="1"/>
    </xf>
    <xf numFmtId="0" fontId="3" fillId="67" borderId="24" applyNumberFormat="0" applyProtection="0">
      <alignment horizontal="left" vertical="top" indent="1"/>
    </xf>
    <xf numFmtId="0" fontId="3" fillId="67" borderId="24" applyNumberFormat="0" applyProtection="0">
      <alignment horizontal="left" vertical="top" indent="1"/>
    </xf>
    <xf numFmtId="0" fontId="3" fillId="67" borderId="24" applyNumberFormat="0" applyProtection="0">
      <alignment horizontal="left" vertical="top" indent="1"/>
    </xf>
    <xf numFmtId="4" fontId="38" fillId="58" borderId="24" applyNumberFormat="0" applyProtection="0">
      <alignment vertical="center"/>
    </xf>
    <xf numFmtId="4" fontId="63" fillId="58" borderId="24" applyNumberFormat="0" applyProtection="0">
      <alignment vertical="center"/>
    </xf>
    <xf numFmtId="4" fontId="38" fillId="58" borderId="24" applyNumberFormat="0" applyProtection="0">
      <alignment horizontal="left" vertical="center" indent="1"/>
    </xf>
    <xf numFmtId="0" fontId="38" fillId="58" borderId="24" applyNumberFormat="0" applyProtection="0">
      <alignment horizontal="left" vertical="top" indent="1"/>
    </xf>
    <xf numFmtId="4" fontId="38" fillId="63" borderId="24" applyNumberFormat="0" applyProtection="0">
      <alignment horizontal="right" vertical="center"/>
    </xf>
    <xf numFmtId="4" fontId="63" fillId="63" borderId="24" applyNumberFormat="0" applyProtection="0">
      <alignment horizontal="right" vertical="center"/>
    </xf>
    <xf numFmtId="4" fontId="38" fillId="65" borderId="24" applyNumberFormat="0" applyProtection="0">
      <alignment horizontal="left" vertical="center" indent="1"/>
    </xf>
    <xf numFmtId="0" fontId="38" fillId="60" borderId="24" applyNumberFormat="0" applyProtection="0">
      <alignment horizontal="left" vertical="top" indent="1"/>
    </xf>
    <xf numFmtId="4" fontId="64" fillId="68" borderId="0" applyNumberFormat="0" applyProtection="0">
      <alignment horizontal="left" vertical="center" indent="1"/>
    </xf>
    <xf numFmtId="4" fontId="65" fillId="63" borderId="24" applyNumberFormat="0" applyProtection="0">
      <alignment horizontal="right" vertical="center"/>
    </xf>
    <xf numFmtId="38" fontId="48" fillId="0" borderId="0" applyFont="0" applyFill="0" applyBorder="0" applyAlignment="0" applyProtection="0"/>
    <xf numFmtId="184" fontId="66" fillId="0" borderId="0">
      <protection locked="0"/>
    </xf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8" fontId="56" fillId="0" borderId="0" applyFont="0" applyFill="0" applyBorder="0" applyAlignment="0" applyProtection="0"/>
    <xf numFmtId="188" fontId="56" fillId="0" borderId="0" applyFont="0" applyFill="0" applyBorder="0" applyAlignment="0" applyProtection="0"/>
    <xf numFmtId="188" fontId="56" fillId="0" borderId="0" applyFont="0" applyFill="0" applyBorder="0" applyAlignment="0" applyProtection="0"/>
    <xf numFmtId="188" fontId="56" fillId="0" borderId="0" applyFont="0" applyFill="0" applyBorder="0" applyAlignment="0" applyProtection="0"/>
    <xf numFmtId="188" fontId="5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8" fontId="56" fillId="0" borderId="0" applyFont="0" applyFill="0" applyBorder="0" applyAlignment="0" applyProtection="0"/>
    <xf numFmtId="188" fontId="56" fillId="0" borderId="0" applyFont="0" applyFill="0" applyBorder="0" applyAlignment="0" applyProtection="0"/>
    <xf numFmtId="188" fontId="5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67" fillId="0" borderId="0" applyBorder="0" applyProtection="0">
      <alignment vertical="center"/>
    </xf>
    <xf numFmtId="187" fontId="67" fillId="0" borderId="1" applyBorder="0" applyProtection="0">
      <alignment horizontal="right" vertical="center"/>
    </xf>
    <xf numFmtId="0" fontId="68" fillId="69" borderId="0" applyBorder="0" applyProtection="0">
      <alignment horizontal="centerContinuous" vertical="center"/>
    </xf>
    <xf numFmtId="0" fontId="68" fillId="70" borderId="1" applyBorder="0" applyProtection="0">
      <alignment horizontal="centerContinuous" vertical="center"/>
    </xf>
    <xf numFmtId="0" fontId="69" fillId="0" borderId="0" applyFill="0" applyBorder="0" applyProtection="0">
      <alignment horizontal="left"/>
    </xf>
    <xf numFmtId="0" fontId="41" fillId="0" borderId="26" applyFill="0" applyBorder="0" applyProtection="0">
      <alignment horizontal="left" vertical="top"/>
    </xf>
    <xf numFmtId="0" fontId="7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4" fillId="0" borderId="18" applyNumberFormat="0" applyFill="0" applyAlignment="0" applyProtection="0"/>
    <xf numFmtId="0" fontId="72" fillId="0" borderId="27" applyNumberFormat="0" applyFill="0" applyAlignment="0" applyProtection="0"/>
    <xf numFmtId="0" fontId="73" fillId="0" borderId="28" applyNumberFormat="0" applyFill="0" applyAlignment="0" applyProtection="0"/>
    <xf numFmtId="0" fontId="74" fillId="0" borderId="28" applyNumberFormat="0" applyFill="0" applyAlignment="0" applyProtection="0"/>
    <xf numFmtId="0" fontId="45" fillId="0" borderId="29" applyNumberFormat="0" applyFill="0" applyAlignment="0" applyProtection="0"/>
    <xf numFmtId="0" fontId="75" fillId="0" borderId="30" applyNumberFormat="0" applyFill="0" applyAlignment="0" applyProtection="0"/>
    <xf numFmtId="0" fontId="4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184" fontId="77" fillId="0" borderId="0">
      <protection locked="0"/>
    </xf>
    <xf numFmtId="184" fontId="77" fillId="0" borderId="0">
      <protection locked="0"/>
    </xf>
    <xf numFmtId="0" fontId="78" fillId="0" borderId="31" applyNumberFormat="0" applyFill="0" applyAlignment="0" applyProtection="0"/>
    <xf numFmtId="184" fontId="35" fillId="0" borderId="3">
      <protection locked="0"/>
    </xf>
    <xf numFmtId="0" fontId="78" fillId="0" borderId="32" applyNumberFormat="0" applyFill="0" applyAlignment="0" applyProtection="0"/>
    <xf numFmtId="184" fontId="35" fillId="0" borderId="3">
      <protection locked="0"/>
    </xf>
    <xf numFmtId="184" fontId="35" fillId="0" borderId="3">
      <protection locked="0"/>
    </xf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0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" borderId="9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" borderId="9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" borderId="9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" borderId="9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8" applyNumberFormat="0" applyAlignment="0" applyProtection="0"/>
    <xf numFmtId="0" fontId="11" fillId="5" borderId="7" applyNumberFormat="0" applyAlignment="0" applyProtection="0"/>
    <xf numFmtId="0" fontId="12" fillId="0" borderId="0" applyNumberFormat="0" applyFill="0" applyBorder="0" applyAlignment="0" applyProtection="0"/>
    <xf numFmtId="0" fontId="3" fillId="0" borderId="0"/>
    <xf numFmtId="0" fontId="14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4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6" borderId="9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1" fillId="0" borderId="0" applyBorder="0"/>
    <xf numFmtId="0" fontId="1" fillId="0" borderId="0"/>
    <xf numFmtId="0" fontId="84" fillId="0" borderId="0"/>
    <xf numFmtId="43" fontId="8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84" fillId="0" borderId="0"/>
    <xf numFmtId="9" fontId="8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81" fillId="0" borderId="0" applyFont="0" applyFill="0" applyBorder="0" applyAlignment="0" applyProtection="0"/>
    <xf numFmtId="9" fontId="8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8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4" fillId="0" borderId="0"/>
    <xf numFmtId="0" fontId="84" fillId="0" borderId="0"/>
    <xf numFmtId="0" fontId="84" fillId="0" borderId="0"/>
    <xf numFmtId="0" fontId="1" fillId="0" borderId="0"/>
    <xf numFmtId="43" fontId="1" fillId="0" borderId="0" applyFont="0" applyFill="0" applyBorder="0" applyAlignment="0" applyProtection="0"/>
    <xf numFmtId="0" fontId="1" fillId="6" borderId="9" applyNumberFormat="0" applyFont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7" fillId="39" borderId="0" applyNumberFormat="0" applyFont="0" applyBorder="0" applyAlignment="0">
      <protection locked="0"/>
    </xf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7" fillId="39" borderId="0" applyNumberFormat="0" applyFont="0" applyBorder="0" applyAlignment="0">
      <protection locked="0"/>
    </xf>
    <xf numFmtId="0" fontId="17" fillId="39" borderId="0" applyNumberFormat="0" applyFont="0" applyBorder="0" applyAlignment="0">
      <protection locked="0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7" fillId="39" borderId="0" applyNumberFormat="0" applyFont="0" applyBorder="0" applyAlignment="0">
      <protection locked="0"/>
    </xf>
    <xf numFmtId="0" fontId="17" fillId="39" borderId="0" applyNumberFormat="0" applyFont="0" applyBorder="0" applyAlignment="0">
      <protection locked="0"/>
    </xf>
    <xf numFmtId="0" fontId="3" fillId="0" borderId="0"/>
    <xf numFmtId="43" fontId="3" fillId="0" borderId="0" applyFont="0" applyFill="0" applyBorder="0" applyAlignment="0" applyProtection="0"/>
    <xf numFmtId="0" fontId="17" fillId="39" borderId="0" applyNumberFormat="0" applyFont="0" applyBorder="0" applyAlignment="0">
      <protection locked="0"/>
    </xf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7" fillId="39" borderId="0" applyNumberFormat="0" applyFont="0" applyBorder="0" applyAlignment="0">
      <protection locked="0"/>
    </xf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7" fillId="39" borderId="0" applyNumberFormat="0" applyFont="0" applyBorder="0" applyAlignment="0">
      <protection locked="0"/>
    </xf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7" fillId="39" borderId="0" applyNumberFormat="0" applyFont="0" applyBorder="0" applyAlignment="0">
      <protection locked="0"/>
    </xf>
    <xf numFmtId="0" fontId="3" fillId="0" borderId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7" fillId="39" borderId="0" applyNumberFormat="0" applyFont="0" applyBorder="0" applyAlignment="0">
      <protection locked="0"/>
    </xf>
    <xf numFmtId="0" fontId="17" fillId="39" borderId="0" applyNumberFormat="0" applyFont="0" applyBorder="0" applyAlignment="0">
      <protection locked="0"/>
    </xf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7" fillId="39" borderId="0" applyNumberFormat="0" applyFont="0" applyBorder="0" applyAlignment="0">
      <protection locked="0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7" fillId="39" borderId="0" applyNumberFormat="0" applyFont="0" applyBorder="0" applyAlignment="0">
      <protection locked="0"/>
    </xf>
    <xf numFmtId="0" fontId="3" fillId="0" borderId="0"/>
    <xf numFmtId="43" fontId="3" fillId="0" borderId="0" applyFont="0" applyFill="0" applyBorder="0" applyAlignment="0" applyProtection="0"/>
    <xf numFmtId="0" fontId="17" fillId="39" borderId="0" applyNumberFormat="0" applyFont="0" applyBorder="0" applyAlignment="0">
      <protection locked="0"/>
    </xf>
    <xf numFmtId="0" fontId="17" fillId="39" borderId="0" applyNumberFormat="0" applyFont="0" applyBorder="0" applyAlignment="0">
      <protection locked="0"/>
    </xf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7" fillId="39" borderId="0" applyNumberFormat="0" applyFont="0" applyBorder="0" applyAlignment="0">
      <protection locked="0"/>
    </xf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7" fillId="39" borderId="0" applyNumberFormat="0" applyFont="0" applyBorder="0" applyAlignment="0">
      <protection locked="0"/>
    </xf>
    <xf numFmtId="43" fontId="3" fillId="0" borderId="0" applyFont="0" applyFill="0" applyBorder="0" applyAlignment="0" applyProtection="0"/>
    <xf numFmtId="0" fontId="17" fillId="39" borderId="0" applyNumberFormat="0" applyFont="0" applyBorder="0" applyAlignment="0">
      <protection locked="0"/>
    </xf>
    <xf numFmtId="0" fontId="17" fillId="39" borderId="0" applyNumberFormat="0" applyFont="0" applyBorder="0" applyAlignment="0">
      <protection locked="0"/>
    </xf>
    <xf numFmtId="9" fontId="3" fillId="0" borderId="0" applyFont="0" applyFill="0" applyBorder="0" applyAlignment="0" applyProtection="0"/>
    <xf numFmtId="0" fontId="17" fillId="39" borderId="0" applyNumberFormat="0" applyFont="0" applyBorder="0" applyAlignment="0">
      <protection locked="0"/>
    </xf>
    <xf numFmtId="9" fontId="3" fillId="0" borderId="0" applyFont="0" applyFill="0" applyBorder="0" applyAlignment="0" applyProtection="0"/>
    <xf numFmtId="0" fontId="3" fillId="0" borderId="0"/>
    <xf numFmtId="0" fontId="17" fillId="39" borderId="0" applyNumberFormat="0" applyFont="0" applyBorder="0" applyAlignment="0">
      <protection locked="0"/>
    </xf>
    <xf numFmtId="0" fontId="3" fillId="0" borderId="0"/>
    <xf numFmtId="9" fontId="3" fillId="0" borderId="0" applyFont="0" applyFill="0" applyBorder="0" applyAlignment="0" applyProtection="0"/>
  </cellStyleXfs>
  <cellXfs count="99">
    <xf numFmtId="0" fontId="0" fillId="0" borderId="0" xfId="0"/>
    <xf numFmtId="0" fontId="13" fillId="71" borderId="33" xfId="0" applyFont="1" applyFill="1" applyBorder="1"/>
    <xf numFmtId="0" fontId="13" fillId="71" borderId="34" xfId="0" applyFont="1" applyFill="1" applyBorder="1"/>
    <xf numFmtId="0" fontId="0" fillId="0" borderId="26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85" fillId="72" borderId="33" xfId="0" applyFont="1" applyFill="1" applyBorder="1"/>
    <xf numFmtId="0" fontId="85" fillId="72" borderId="38" xfId="0" applyFont="1" applyFill="1" applyBorder="1"/>
    <xf numFmtId="0" fontId="0" fillId="0" borderId="1" xfId="0" applyBorder="1"/>
    <xf numFmtId="0" fontId="13" fillId="71" borderId="38" xfId="0" applyFont="1" applyFill="1" applyBorder="1"/>
    <xf numFmtId="0" fontId="85" fillId="72" borderId="39" xfId="0" applyFont="1" applyFill="1" applyBorder="1"/>
    <xf numFmtId="0" fontId="86" fillId="0" borderId="0" xfId="0" applyFont="1" applyAlignment="1">
      <alignment horizontal="left" vertical="center"/>
    </xf>
    <xf numFmtId="0" fontId="87" fillId="0" borderId="0" xfId="0" applyFont="1"/>
    <xf numFmtId="0" fontId="13" fillId="0" borderId="26" xfId="0" applyFont="1" applyBorder="1"/>
    <xf numFmtId="0" fontId="13" fillId="0" borderId="0" xfId="0" applyFont="1"/>
    <xf numFmtId="0" fontId="89" fillId="0" borderId="0" xfId="0" applyFont="1" applyAlignment="1">
      <alignment horizontal="center"/>
    </xf>
    <xf numFmtId="0" fontId="90" fillId="0" borderId="0" xfId="0" applyFont="1"/>
    <xf numFmtId="0" fontId="89" fillId="0" borderId="0" xfId="0" applyFont="1"/>
    <xf numFmtId="167" fontId="90" fillId="0" borderId="0" xfId="4" applyNumberFormat="1" applyFont="1"/>
    <xf numFmtId="0" fontId="91" fillId="2" borderId="0" xfId="0" applyFont="1" applyFill="1" applyAlignment="1">
      <alignment horizontal="center"/>
    </xf>
    <xf numFmtId="166" fontId="90" fillId="0" borderId="0" xfId="0" applyNumberFormat="1" applyFont="1"/>
    <xf numFmtId="166" fontId="89" fillId="0" borderId="0" xfId="0" applyNumberFormat="1" applyFont="1" applyAlignment="1">
      <alignment horizontal="center"/>
    </xf>
    <xf numFmtId="166" fontId="89" fillId="0" borderId="0" xfId="0" applyNumberFormat="1" applyFont="1"/>
    <xf numFmtId="0" fontId="89" fillId="0" borderId="0" xfId="0" applyFont="1" applyAlignment="1">
      <alignment horizontal="left"/>
    </xf>
    <xf numFmtId="0" fontId="92" fillId="0" borderId="0" xfId="0" applyFont="1"/>
    <xf numFmtId="0" fontId="91" fillId="2" borderId="0" xfId="0" applyFont="1" applyFill="1" applyAlignment="1">
      <alignment horizontal="left"/>
    </xf>
    <xf numFmtId="0" fontId="93" fillId="0" borderId="0" xfId="0" applyFont="1"/>
    <xf numFmtId="0" fontId="94" fillId="0" borderId="0" xfId="0" applyFont="1"/>
    <xf numFmtId="0" fontId="95" fillId="0" borderId="0" xfId="0" applyFont="1"/>
    <xf numFmtId="0" fontId="91" fillId="2" borderId="0" xfId="0" applyFont="1" applyFill="1" applyAlignment="1">
      <alignment horizontal="left" vertical="center"/>
    </xf>
    <xf numFmtId="0" fontId="96" fillId="0" borderId="0" xfId="0" applyFont="1"/>
    <xf numFmtId="166" fontId="97" fillId="0" borderId="0" xfId="0" applyNumberFormat="1" applyFont="1" applyAlignment="1">
      <alignment horizontal="center"/>
    </xf>
    <xf numFmtId="166" fontId="97" fillId="73" borderId="0" xfId="0" applyNumberFormat="1" applyFont="1" applyFill="1" applyAlignment="1">
      <alignment horizontal="center"/>
    </xf>
    <xf numFmtId="0" fontId="97" fillId="0" borderId="0" xfId="0" applyFont="1"/>
    <xf numFmtId="169" fontId="97" fillId="0" borderId="0" xfId="0" applyNumberFormat="1" applyFont="1" applyAlignment="1">
      <alignment horizontal="center"/>
    </xf>
    <xf numFmtId="169" fontId="97" fillId="73" borderId="0" xfId="0" applyNumberFormat="1" applyFont="1" applyFill="1" applyAlignment="1">
      <alignment horizontal="center"/>
    </xf>
    <xf numFmtId="165" fontId="97" fillId="0" borderId="0" xfId="1" applyNumberFormat="1" applyFont="1" applyFill="1" applyBorder="1" applyAlignment="1">
      <alignment horizontal="center"/>
    </xf>
    <xf numFmtId="165" fontId="97" fillId="73" borderId="0" xfId="1" applyNumberFormat="1" applyFont="1" applyFill="1" applyBorder="1" applyAlignment="1">
      <alignment horizontal="center"/>
    </xf>
    <xf numFmtId="0" fontId="97" fillId="73" borderId="0" xfId="0" applyFont="1" applyFill="1"/>
    <xf numFmtId="3" fontId="97" fillId="0" borderId="0" xfId="0" applyNumberFormat="1" applyFont="1" applyAlignment="1">
      <alignment horizontal="center"/>
    </xf>
    <xf numFmtId="3" fontId="97" fillId="73" borderId="0" xfId="0" applyNumberFormat="1" applyFont="1" applyFill="1" applyAlignment="1">
      <alignment horizontal="center"/>
    </xf>
    <xf numFmtId="164" fontId="97" fillId="0" borderId="0" xfId="0" applyNumberFormat="1" applyFont="1" applyAlignment="1">
      <alignment horizontal="center"/>
    </xf>
    <xf numFmtId="164" fontId="97" fillId="73" borderId="0" xfId="0" applyNumberFormat="1" applyFont="1" applyFill="1" applyAlignment="1">
      <alignment horizontal="center"/>
    </xf>
    <xf numFmtId="1" fontId="97" fillId="0" borderId="0" xfId="0" applyNumberFormat="1" applyFont="1" applyAlignment="1">
      <alignment horizontal="center"/>
    </xf>
    <xf numFmtId="1" fontId="97" fillId="73" borderId="0" xfId="0" applyNumberFormat="1" applyFont="1" applyFill="1" applyAlignment="1">
      <alignment horizontal="center"/>
    </xf>
    <xf numFmtId="164" fontId="97" fillId="0" borderId="0" xfId="0" applyNumberFormat="1" applyFont="1"/>
    <xf numFmtId="164" fontId="97" fillId="73" borderId="0" xfId="0" applyNumberFormat="1" applyFont="1" applyFill="1"/>
    <xf numFmtId="0" fontId="97" fillId="0" borderId="0" xfId="0" applyFont="1" applyAlignment="1">
      <alignment horizontal="left"/>
    </xf>
    <xf numFmtId="0" fontId="96" fillId="0" borderId="0" xfId="0" applyFont="1" applyAlignment="1">
      <alignment horizontal="left"/>
    </xf>
    <xf numFmtId="0" fontId="96" fillId="0" borderId="0" xfId="0" applyFont="1" applyAlignment="1">
      <alignment horizontal="center"/>
    </xf>
    <xf numFmtId="0" fontId="96" fillId="73" borderId="0" xfId="0" applyFont="1" applyFill="1" applyAlignment="1">
      <alignment horizontal="center"/>
    </xf>
    <xf numFmtId="3" fontId="96" fillId="0" borderId="0" xfId="0" applyNumberFormat="1" applyFont="1" applyAlignment="1">
      <alignment horizontal="center"/>
    </xf>
    <xf numFmtId="3" fontId="96" fillId="73" borderId="0" xfId="0" applyNumberFormat="1" applyFont="1" applyFill="1" applyAlignment="1">
      <alignment horizontal="center"/>
    </xf>
    <xf numFmtId="0" fontId="98" fillId="0" borderId="0" xfId="0" applyFont="1"/>
    <xf numFmtId="165" fontId="98" fillId="0" borderId="0" xfId="1" applyNumberFormat="1" applyFont="1" applyFill="1" applyBorder="1" applyAlignment="1">
      <alignment horizontal="center"/>
    </xf>
    <xf numFmtId="165" fontId="98" fillId="73" borderId="0" xfId="1" applyNumberFormat="1" applyFont="1" applyFill="1" applyBorder="1" applyAlignment="1">
      <alignment horizontal="center"/>
    </xf>
    <xf numFmtId="166" fontId="96" fillId="0" borderId="0" xfId="0" applyNumberFormat="1" applyFont="1" applyAlignment="1">
      <alignment horizontal="center"/>
    </xf>
    <xf numFmtId="166" fontId="96" fillId="73" borderId="0" xfId="0" applyNumberFormat="1" applyFont="1" applyFill="1" applyAlignment="1">
      <alignment horizontal="center"/>
    </xf>
    <xf numFmtId="166" fontId="97" fillId="0" borderId="0" xfId="0" applyNumberFormat="1" applyFont="1"/>
    <xf numFmtId="166" fontId="97" fillId="73" borderId="0" xfId="0" applyNumberFormat="1" applyFont="1" applyFill="1"/>
    <xf numFmtId="0" fontId="99" fillId="0" borderId="0" xfId="0" applyFont="1"/>
    <xf numFmtId="165" fontId="98" fillId="0" borderId="0" xfId="1" applyNumberFormat="1" applyFont="1" applyBorder="1" applyAlignment="1">
      <alignment horizontal="center"/>
    </xf>
    <xf numFmtId="0" fontId="96" fillId="0" borderId="0" xfId="5" applyFont="1"/>
    <xf numFmtId="0" fontId="96" fillId="0" borderId="2" xfId="5" applyFont="1" applyBorder="1"/>
    <xf numFmtId="166" fontId="96" fillId="0" borderId="2" xfId="4" applyNumberFormat="1" applyFont="1" applyFill="1" applyBorder="1" applyAlignment="1">
      <alignment horizontal="center"/>
    </xf>
    <xf numFmtId="166" fontId="96" fillId="73" borderId="2" xfId="4" applyNumberFormat="1" applyFont="1" applyFill="1" applyBorder="1" applyAlignment="1">
      <alignment horizontal="center"/>
    </xf>
    <xf numFmtId="0" fontId="97" fillId="0" borderId="0" xfId="3" applyFont="1" applyAlignment="1">
      <alignment horizontal="left"/>
    </xf>
    <xf numFmtId="166" fontId="97" fillId="0" borderId="0" xfId="4" applyNumberFormat="1" applyFont="1" applyFill="1" applyBorder="1" applyAlignment="1">
      <alignment horizontal="center"/>
    </xf>
    <xf numFmtId="166" fontId="97" fillId="73" borderId="0" xfId="4" applyNumberFormat="1" applyFont="1" applyFill="1" applyBorder="1" applyAlignment="1">
      <alignment horizontal="center"/>
    </xf>
    <xf numFmtId="0" fontId="97" fillId="0" borderId="0" xfId="6" applyFont="1" applyAlignment="1">
      <alignment horizontal="left"/>
    </xf>
    <xf numFmtId="37" fontId="96" fillId="0" borderId="2" xfId="3" applyNumberFormat="1" applyFont="1" applyBorder="1"/>
    <xf numFmtId="37" fontId="97" fillId="0" borderId="0" xfId="3" applyNumberFormat="1" applyFont="1" applyAlignment="1">
      <alignment horizontal="left"/>
    </xf>
    <xf numFmtId="166" fontId="96" fillId="0" borderId="2" xfId="0" applyNumberFormat="1" applyFont="1" applyBorder="1"/>
    <xf numFmtId="166" fontId="96" fillId="73" borderId="2" xfId="0" applyNumberFormat="1" applyFont="1" applyFill="1" applyBorder="1"/>
    <xf numFmtId="0" fontId="96" fillId="0" borderId="2" xfId="3" applyFont="1" applyBorder="1"/>
    <xf numFmtId="37" fontId="97" fillId="0" borderId="0" xfId="3" applyNumberFormat="1" applyFont="1"/>
    <xf numFmtId="37" fontId="96" fillId="0" borderId="0" xfId="3" applyNumberFormat="1" applyFont="1" applyAlignment="1">
      <alignment horizontal="left"/>
    </xf>
    <xf numFmtId="0" fontId="96" fillId="0" borderId="38" xfId="3" applyFont="1" applyBorder="1" applyAlignment="1">
      <alignment horizontal="left"/>
    </xf>
    <xf numFmtId="166" fontId="96" fillId="0" borderId="38" xfId="4" applyNumberFormat="1" applyFont="1" applyFill="1" applyBorder="1" applyAlignment="1">
      <alignment horizontal="center"/>
    </xf>
    <xf numFmtId="166" fontId="96" fillId="73" borderId="38" xfId="4" applyNumberFormat="1" applyFont="1" applyFill="1" applyBorder="1" applyAlignment="1">
      <alignment horizontal="center"/>
    </xf>
    <xf numFmtId="0" fontId="97" fillId="0" borderId="1" xfId="3" applyFont="1" applyBorder="1" applyAlignment="1">
      <alignment horizontal="left"/>
    </xf>
    <xf numFmtId="166" fontId="97" fillId="0" borderId="1" xfId="4" applyNumberFormat="1" applyFont="1" applyFill="1" applyBorder="1" applyAlignment="1">
      <alignment horizontal="center"/>
    </xf>
    <xf numFmtId="166" fontId="97" fillId="73" borderId="1" xfId="4" applyNumberFormat="1" applyFont="1" applyFill="1" applyBorder="1" applyAlignment="1">
      <alignment horizontal="center"/>
    </xf>
    <xf numFmtId="166" fontId="96" fillId="0" borderId="0" xfId="4" applyNumberFormat="1" applyFont="1" applyFill="1" applyBorder="1" applyAlignment="1">
      <alignment horizontal="center"/>
    </xf>
    <xf numFmtId="166" fontId="96" fillId="73" borderId="0" xfId="4" applyNumberFormat="1" applyFont="1" applyFill="1" applyBorder="1" applyAlignment="1">
      <alignment horizontal="center"/>
    </xf>
    <xf numFmtId="0" fontId="96" fillId="0" borderId="2" xfId="0" applyFont="1" applyBorder="1"/>
    <xf numFmtId="0" fontId="96" fillId="0" borderId="0" xfId="0" applyFont="1" applyAlignment="1">
      <alignment horizontal="left" vertical="center" wrapText="1"/>
    </xf>
    <xf numFmtId="166" fontId="97" fillId="0" borderId="0" xfId="1" applyNumberFormat="1" applyFont="1" applyFill="1" applyBorder="1" applyAlignment="1">
      <alignment horizontal="center"/>
    </xf>
    <xf numFmtId="166" fontId="96" fillId="0" borderId="2" xfId="0" applyNumberFormat="1" applyFont="1" applyBorder="1" applyAlignment="1">
      <alignment horizontal="center"/>
    </xf>
    <xf numFmtId="166" fontId="96" fillId="73" borderId="2" xfId="0" applyNumberFormat="1" applyFont="1" applyFill="1" applyBorder="1" applyAlignment="1">
      <alignment horizontal="center"/>
    </xf>
    <xf numFmtId="9" fontId="96" fillId="0" borderId="0" xfId="1" applyFont="1" applyFill="1"/>
    <xf numFmtId="9" fontId="96" fillId="0" borderId="2" xfId="1" applyFont="1" applyFill="1" applyBorder="1"/>
    <xf numFmtId="9" fontId="96" fillId="0" borderId="3" xfId="1" applyFont="1" applyFill="1" applyBorder="1"/>
    <xf numFmtId="166" fontId="96" fillId="0" borderId="3" xfId="0" applyNumberFormat="1" applyFont="1" applyBorder="1" applyAlignment="1">
      <alignment horizontal="center"/>
    </xf>
    <xf numFmtId="166" fontId="96" fillId="73" borderId="3" xfId="0" applyNumberFormat="1" applyFont="1" applyFill="1" applyBorder="1" applyAlignment="1">
      <alignment horizontal="center"/>
    </xf>
    <xf numFmtId="0" fontId="100" fillId="0" borderId="0" xfId="0" applyFont="1"/>
    <xf numFmtId="0" fontId="101" fillId="0" borderId="0" xfId="0" applyFont="1"/>
    <xf numFmtId="0" fontId="102" fillId="2" borderId="0" xfId="0" applyFont="1" applyFill="1" applyAlignment="1">
      <alignment horizontal="center"/>
    </xf>
  </cellXfs>
  <cellStyles count="3938">
    <cellStyle name="£ BP" xfId="10" xr:uid="{08A2D459-6861-4F84-91FE-D36C96311C4F}"/>
    <cellStyle name="¥ JY" xfId="11" xr:uid="{8C54D165-B25D-4A13-9668-82AAE450B892}"/>
    <cellStyle name="20% - Accent1 2" xfId="12" xr:uid="{BABA8059-08FA-4482-8C9F-07901996DAC4}"/>
    <cellStyle name="20% - Accent1 3" xfId="3771" xr:uid="{E5141368-CDFB-480B-ACE7-84CB2946C389}"/>
    <cellStyle name="20% - Accent2 2" xfId="13" xr:uid="{34B539DF-FDFF-4279-8B30-F3F379F46921}"/>
    <cellStyle name="20% - Accent2 3" xfId="3775" xr:uid="{D826C660-38F8-4FB3-9950-919777268B9E}"/>
    <cellStyle name="20% - Accent3 2" xfId="14" xr:uid="{5172BF77-C502-46BB-A5FD-A479978E091A}"/>
    <cellStyle name="20% - Accent3 3" xfId="3779" xr:uid="{AC2FA86D-C4F4-4C06-94FD-95D2B4873EE9}"/>
    <cellStyle name="20% - Accent4 2" xfId="15" xr:uid="{E85B95B4-9A87-4A3E-B152-3ED4DCB2E9D6}"/>
    <cellStyle name="20% - Accent4 3" xfId="3783" xr:uid="{9311A11D-A7DF-403F-9832-6B092B1286C1}"/>
    <cellStyle name="20% - Accent5 2" xfId="16" xr:uid="{9386103A-FB20-42B2-B23C-4C508DCD7A39}"/>
    <cellStyle name="20% - Accent5 3" xfId="3787" xr:uid="{34ECBADF-CC92-467A-842E-7B896685CFC8}"/>
    <cellStyle name="20% - Accent6 2" xfId="17" xr:uid="{2EDCEE96-1386-43E0-B98F-EB0AD093E2C7}"/>
    <cellStyle name="20% - Accent6 3" xfId="3791" xr:uid="{85CDA17D-7084-4895-832A-65753DEACC36}"/>
    <cellStyle name="20% - Ênfase1 2" xfId="18" xr:uid="{EDA1DC40-E657-4BAE-ADD3-99126677ED7B}"/>
    <cellStyle name="20% - Ênfase1 2 2" xfId="19" xr:uid="{7687AB5D-17B8-433A-8AEA-921C4450D036}"/>
    <cellStyle name="20% - Ênfase1 2 2 2" xfId="20" xr:uid="{91C0D3A5-4367-4380-B144-28A62089F151}"/>
    <cellStyle name="20% - Ênfase1 2 3" xfId="21" xr:uid="{E7043BA3-C498-45F8-AAB7-F1855E363CE8}"/>
    <cellStyle name="20% - Ênfase1 3" xfId="3833" xr:uid="{7B6EF448-950F-4EC6-8AEC-0B9F08117C3D}"/>
    <cellStyle name="20% - Ênfase2 2" xfId="22" xr:uid="{C2D9CB8A-2E70-4FD3-BC78-B5628C8A9D4A}"/>
    <cellStyle name="20% - Ênfase2 2 2" xfId="23" xr:uid="{84D73247-DBFF-4405-A26E-0FF95A143C09}"/>
    <cellStyle name="20% - Ênfase2 2 2 2" xfId="24" xr:uid="{EC9E7D40-FE47-4E24-A49A-D1CB28CDA3DD}"/>
    <cellStyle name="20% - Ênfase2 2 3" xfId="25" xr:uid="{C8959914-18F9-4709-A74C-9536C7B93306}"/>
    <cellStyle name="20% - Ênfase2 3" xfId="3836" xr:uid="{05C1B69A-6C04-44DD-8EDD-FCB28D0605BD}"/>
    <cellStyle name="20% - Ênfase3 2" xfId="26" xr:uid="{C69C3792-A5F9-40F9-9A8A-4CDEA82839A6}"/>
    <cellStyle name="20% - Ênfase3 2 2" xfId="27" xr:uid="{E454A00F-DAD3-45A1-AC10-4CDBAD84F51D}"/>
    <cellStyle name="20% - Ênfase3 2 2 2" xfId="28" xr:uid="{563CB5CD-DBB1-4E9D-B1AE-9577836F526B}"/>
    <cellStyle name="20% - Ênfase3 2 3" xfId="29" xr:uid="{4885038B-5B9C-40CA-88E9-B0E9B747F8A6}"/>
    <cellStyle name="20% - Ênfase3 3" xfId="3839" xr:uid="{DAD29F63-6123-4F01-B91F-5CD3CD51E7BD}"/>
    <cellStyle name="20% - Ênfase4 2" xfId="30" xr:uid="{30969318-1374-4122-B740-8B3E711DF6CC}"/>
    <cellStyle name="20% - Ênfase4 2 2" xfId="31" xr:uid="{F8556187-7C96-4997-AFAE-4C75C959D4A6}"/>
    <cellStyle name="20% - Ênfase4 2 2 2" xfId="32" xr:uid="{7051E8AF-E7E6-4627-A0E6-EB2BFABB859C}"/>
    <cellStyle name="20% - Ênfase4 2 3" xfId="33" xr:uid="{8980E5E4-358F-4D08-BB80-76B654BD3908}"/>
    <cellStyle name="20% - Ênfase4 3" xfId="3842" xr:uid="{ED2EEF0B-22A0-4824-BDF3-AFDC9A12F714}"/>
    <cellStyle name="20% - Ênfase5 2" xfId="34" xr:uid="{48AEF6E2-197F-4516-AA57-2D3BE456096A}"/>
    <cellStyle name="20% - Ênfase5 2 2" xfId="35" xr:uid="{6A0EDA50-953E-4F33-85E8-715F4119FA86}"/>
    <cellStyle name="20% - Ênfase5 3" xfId="3845" xr:uid="{961FB2C2-72E0-46C2-A598-177F61893C1C}"/>
    <cellStyle name="20% - Ênfase6 2" xfId="36" xr:uid="{8A4D0CB1-2A9D-408A-A385-E34B16688C28}"/>
    <cellStyle name="20% - Ênfase6 2 2" xfId="37" xr:uid="{CC707098-462D-47B5-9448-63DD2EBD6E9C}"/>
    <cellStyle name="20% - Ênfase6 2 2 2" xfId="38" xr:uid="{3BF78DFD-B157-4B6F-B388-1ABBA58F7FEF}"/>
    <cellStyle name="20% - Ênfase6 2 3" xfId="39" xr:uid="{53DE2B96-A10B-4788-BC40-C98B9E8A4FFF}"/>
    <cellStyle name="20% - Ênfase6 3" xfId="3848" xr:uid="{CE6C7FAE-D661-4B90-81B3-9AC3EBA14FF2}"/>
    <cellStyle name="40% - Accent1 2" xfId="40" xr:uid="{B903EFF5-4AD9-422C-BCD7-F747DDABF296}"/>
    <cellStyle name="40% - Accent1 3" xfId="3772" xr:uid="{FBEA7615-7AEB-42A1-938D-C476CED47FFD}"/>
    <cellStyle name="40% - Accent2 2" xfId="41" xr:uid="{4DA4F730-4FFC-45B0-9939-731CE9D1DA48}"/>
    <cellStyle name="40% - Accent2 3" xfId="3776" xr:uid="{F664C052-F5C9-496C-99CD-98A12032BFC7}"/>
    <cellStyle name="40% - Accent3 2" xfId="42" xr:uid="{A47515E1-F6A1-48DA-A6DE-4B77A936D3E1}"/>
    <cellStyle name="40% - Accent3 3" xfId="3780" xr:uid="{2332F339-12CF-4FD6-B099-BC0E9B5EA8C5}"/>
    <cellStyle name="40% - Accent4 2" xfId="43" xr:uid="{C1FECB12-E1DF-43A2-9E9A-EA500E295C80}"/>
    <cellStyle name="40% - Accent4 3" xfId="3784" xr:uid="{FE1B2EB4-76DD-4385-AAF1-748345F77BFE}"/>
    <cellStyle name="40% - Accent5 2" xfId="44" xr:uid="{6141378C-3FAC-48C8-94B4-38F9EFA6236C}"/>
    <cellStyle name="40% - Accent5 3" xfId="3788" xr:uid="{B8EDC2DA-829E-4CFB-B19D-49542EAA3229}"/>
    <cellStyle name="40% - Accent6 2" xfId="45" xr:uid="{1749F713-4C6A-4A86-B834-6CEAC63B6D5E}"/>
    <cellStyle name="40% - Accent6 3" xfId="3792" xr:uid="{5F201ABE-22BA-414F-98FD-C3B1EA8A1514}"/>
    <cellStyle name="40% - Ênfase1 2" xfId="46" xr:uid="{DA2DE8EA-5DDB-4AFB-BBDF-2E6FB82EF767}"/>
    <cellStyle name="40% - Ênfase1 2 2" xfId="47" xr:uid="{F06254D1-A907-405D-BD9D-2D01B7953E07}"/>
    <cellStyle name="40% - Ênfase1 2 2 2" xfId="48" xr:uid="{D61A841A-C3D9-429C-852B-B0DE0CA401E1}"/>
    <cellStyle name="40% - Ênfase1 2 3" xfId="49" xr:uid="{A190D726-7001-4057-8E06-2FC7877239D8}"/>
    <cellStyle name="40% - Ênfase1 3" xfId="3834" xr:uid="{D21C2475-EEE9-4C2C-A5A2-DE49B955D465}"/>
    <cellStyle name="40% - Ênfase2 2" xfId="50" xr:uid="{1AF919A5-0BA2-41D5-83E4-FDBCEF23B3F5}"/>
    <cellStyle name="40% - Ênfase2 2 2" xfId="51" xr:uid="{5AE81BC3-D6CE-4C19-8F8C-474EF26F11DF}"/>
    <cellStyle name="40% - Ênfase2 3" xfId="3837" xr:uid="{EA8B9F35-B4FD-4D0E-92CB-85AE0C75A07B}"/>
    <cellStyle name="40% - Ênfase3 2" xfId="52" xr:uid="{D6C7F468-88A7-4F90-A35D-E815DEA27416}"/>
    <cellStyle name="40% - Ênfase3 2 2" xfId="53" xr:uid="{BE7F3757-5F61-42E3-90B5-D1BF9783AF64}"/>
    <cellStyle name="40% - Ênfase3 2 2 2" xfId="54" xr:uid="{FE88FF57-A78A-49E1-8907-D7B5460CE019}"/>
    <cellStyle name="40% - Ênfase3 2 3" xfId="55" xr:uid="{66045DD3-E65C-42F1-A4E0-22DBD3A03BB2}"/>
    <cellStyle name="40% - Ênfase3 3" xfId="3840" xr:uid="{59C69004-38D5-48FF-8A42-BCF711E994C8}"/>
    <cellStyle name="40% - Ênfase4 2" xfId="56" xr:uid="{CA862854-AAE4-4F4F-B67B-0BA67CDCDAFC}"/>
    <cellStyle name="40% - Ênfase4 2 2" xfId="57" xr:uid="{BC2083F1-9EC4-4765-A374-2DE777F5748C}"/>
    <cellStyle name="40% - Ênfase4 2 2 2" xfId="58" xr:uid="{60392D8C-4E20-417B-9BFA-1D9645BE908C}"/>
    <cellStyle name="40% - Ênfase4 2 3" xfId="59" xr:uid="{1DEB14C3-1483-4079-B5E4-29CD45DB837F}"/>
    <cellStyle name="40% - Ênfase4 3" xfId="3843" xr:uid="{A23D7E52-A8D6-466D-8BC9-847CA0A7D50C}"/>
    <cellStyle name="40% - Ênfase5 2" xfId="60" xr:uid="{8E9709D7-8263-4550-81C4-390B796C593A}"/>
    <cellStyle name="40% - Ênfase5 2 2" xfId="61" xr:uid="{E95B06D5-8AA1-402B-B272-73E251DE9B77}"/>
    <cellStyle name="40% - Ênfase5 3" xfId="3846" xr:uid="{D2D7965E-8375-4546-BF39-8050622F60D9}"/>
    <cellStyle name="40% - Ênfase6 2" xfId="62" xr:uid="{7964002C-4F18-40B0-9849-E7AE649DA73B}"/>
    <cellStyle name="40% - Ênfase6 2 2" xfId="63" xr:uid="{D7D976A1-F59F-485F-8BB8-DFAB84D293D5}"/>
    <cellStyle name="40% - Ênfase6 2 2 2" xfId="64" xr:uid="{8604C1F5-F6D7-48DF-AEB3-8D6214EF3F24}"/>
    <cellStyle name="40% - Ênfase6 2 3" xfId="65" xr:uid="{401D5308-E6EC-48FD-8530-67E4E26DD028}"/>
    <cellStyle name="40% - Ênfase6 3" xfId="3849" xr:uid="{D60AE924-DBB1-4B6D-9BBE-324E27EE3B92}"/>
    <cellStyle name="60% - Accent1 2" xfId="3773" xr:uid="{036662CE-2226-4264-B85D-CE66171FBF38}"/>
    <cellStyle name="60% - Accent2 2" xfId="3777" xr:uid="{20157B0A-1064-4C4A-987A-80B756DC4B4E}"/>
    <cellStyle name="60% - Accent3 2" xfId="3781" xr:uid="{60637EBC-43EB-4691-B9C4-6FF7D49F58A6}"/>
    <cellStyle name="60% - Accent4 2" xfId="3785" xr:uid="{DD3A9D0F-B9D2-40FC-A7F2-3760F14714D2}"/>
    <cellStyle name="60% - Accent5 2" xfId="3789" xr:uid="{24ED5EC8-A04A-4909-8AA6-A954CA1DA3BD}"/>
    <cellStyle name="60% - Accent6 2" xfId="3793" xr:uid="{595C6668-4B0C-4325-A39D-601545208825}"/>
    <cellStyle name="60% - Ênfase1 2" xfId="66" xr:uid="{C78291BB-F3E6-49A3-A1B3-C46B376417C2}"/>
    <cellStyle name="60% - Ênfase1 2 2" xfId="67" xr:uid="{4127ED8A-89B7-45E4-AB4C-88D344666BA0}"/>
    <cellStyle name="60% - Ênfase1 3" xfId="3835" xr:uid="{7C57D1A6-624F-477B-9F75-65E24AE23E14}"/>
    <cellStyle name="60% - Ênfase2 2" xfId="68" xr:uid="{A993279F-BB63-407A-926F-A25E8CCC8E74}"/>
    <cellStyle name="60% - Ênfase2 3" xfId="3838" xr:uid="{A8D6AE3D-4CCA-44B4-A650-3CBCEACC05D1}"/>
    <cellStyle name="60% - Ênfase3 2" xfId="69" xr:uid="{0F3F9386-7B08-44C3-906B-8F44F999BBD3}"/>
    <cellStyle name="60% - Ênfase3 2 2" xfId="70" xr:uid="{CEE33805-5830-4FD2-8941-010E9C7DEE54}"/>
    <cellStyle name="60% - Ênfase3 3" xfId="3841" xr:uid="{AD637D3D-5EF9-4A65-9042-C8DCCE94BDCD}"/>
    <cellStyle name="60% - Ênfase4 2" xfId="71" xr:uid="{F22A6DE6-5AB5-4B23-BF55-E0157B2110B8}"/>
    <cellStyle name="60% - Ênfase4 2 2" xfId="72" xr:uid="{601922E1-5765-4088-9872-E8E0F62C42EE}"/>
    <cellStyle name="60% - Ênfase4 3" xfId="3844" xr:uid="{C983800F-A539-40A0-9F27-D4AE31CC32F7}"/>
    <cellStyle name="60% - Ênfase5 2" xfId="73" xr:uid="{0C8D5215-3936-453C-BBCA-133DEE5B86B1}"/>
    <cellStyle name="60% - Ênfase5 2 2" xfId="74" xr:uid="{15E4670E-8111-4679-B10B-04C2D113B127}"/>
    <cellStyle name="60% - Ênfase5 3" xfId="3847" xr:uid="{CA5423C3-F740-47EC-849D-A008EE733A54}"/>
    <cellStyle name="60% - Ênfase6 2" xfId="75" xr:uid="{2D54D03E-0FBE-4A17-9877-CBD0615D7FC2}"/>
    <cellStyle name="60% - Ênfase6 2 2" xfId="76" xr:uid="{BF0E56FC-11C9-4E30-AB5E-89743798066D}"/>
    <cellStyle name="60% - Ênfase6 3" xfId="3850" xr:uid="{DD857C0C-EF11-4862-AF9F-D2F3D7F3AE48}"/>
    <cellStyle name="Accent1 2" xfId="3770" xr:uid="{8DE397F7-764C-445E-A37D-E0A055B91F34}"/>
    <cellStyle name="Accent2 2" xfId="3774" xr:uid="{E81FE45C-55AC-473F-922D-A65C710D8620}"/>
    <cellStyle name="Accent3 2" xfId="3778" xr:uid="{16B9C352-4843-4B6D-9313-7EA69883502C}"/>
    <cellStyle name="Accent4 2" xfId="3782" xr:uid="{C7322EFC-ED25-4220-A99D-BEA85E2C5CC7}"/>
    <cellStyle name="Accent5 2" xfId="3786" xr:uid="{1744D4BD-F6FC-46C1-8738-5D7DEDD5E5D5}"/>
    <cellStyle name="Accent6 2" xfId="3790" xr:uid="{66612185-39A6-412C-B76A-FAB16D1D7B9E}"/>
    <cellStyle name="b475" xfId="77" xr:uid="{A6B0A182-0291-49B7-A7A7-39BBF1654C26}"/>
    <cellStyle name="Bad 2" xfId="3764" xr:uid="{A1322C52-5345-4089-B8C9-0411441A9B1E}"/>
    <cellStyle name="Bold/Border" xfId="78" xr:uid="{6414BE80-969A-4580-8D25-806492473499}"/>
    <cellStyle name="Bom 2" xfId="79" xr:uid="{7CAF138E-828F-44D3-B946-CBFFB0D0D62C}"/>
    <cellStyle name="Bullet" xfId="80" xr:uid="{4A575620-8E29-4F2C-A3B2-CD33287CBB1C}"/>
    <cellStyle name="Calculation 2" xfId="3767" xr:uid="{2F091E58-D7FF-4C47-AE7B-1AFEAACFFCD4}"/>
    <cellStyle name="Cálculo 2" xfId="81" xr:uid="{5107B14E-BF2A-46F1-9057-2D48BAC98136}"/>
    <cellStyle name="Cálculo 2 2" xfId="82" xr:uid="{339528EB-DA5E-46E4-90FC-33338FA39B31}"/>
    <cellStyle name="Carteira" xfId="83" xr:uid="{4DFC42E0-160A-487C-9D25-BE7F67ECD0FF}"/>
    <cellStyle name="Célula de Verificação 2" xfId="84" xr:uid="{8810D757-5D54-4D6B-9425-05CBB32ABE51}"/>
    <cellStyle name="Célula de Verificação 2 2" xfId="85" xr:uid="{A8E0E8F9-7AFF-4E89-90DD-9C5BDFB08095}"/>
    <cellStyle name="Célula Vinculada 2" xfId="86" xr:uid="{F281485A-0AE6-44C6-A5F4-F10677BD6D1F}"/>
    <cellStyle name="Célula Vinculada 2 2" xfId="87" xr:uid="{A9789B0B-F10F-4313-A028-A86021633CF3}"/>
    <cellStyle name="Check Cell 2" xfId="88" xr:uid="{BA92AE5B-57E0-4D48-BFCC-E022C343F596}"/>
    <cellStyle name="Comma  - Style1" xfId="89" xr:uid="{B6246D97-11F7-432E-A27A-C764D8E9A7A7}"/>
    <cellStyle name="Comma  - Style2" xfId="90" xr:uid="{93908454-262B-49B1-A86B-EB7A64A8D6A0}"/>
    <cellStyle name="Comma  - Style3" xfId="91" xr:uid="{3608AAED-3F02-415B-B4C6-703ECD827FB5}"/>
    <cellStyle name="Comma  - Style4" xfId="92" xr:uid="{3343EA2B-FB6B-40E5-83C0-4753639A851F}"/>
    <cellStyle name="Comma  - Style5" xfId="93" xr:uid="{F4D419D0-D632-4D56-A9E5-784527544A5F}"/>
    <cellStyle name="Comma  - Style6" xfId="94" xr:uid="{54639FD6-CF49-4CDA-AF72-1BC31EB12FBF}"/>
    <cellStyle name="Comma  - Style7" xfId="95" xr:uid="{0ACD2EFB-9F17-40DD-B1FD-4587CAB70F45}"/>
    <cellStyle name="Comma  - Style8" xfId="96" xr:uid="{E4EF8E0D-4603-430B-864C-FEAD0B767EF7}"/>
    <cellStyle name="Comma 0" xfId="97" xr:uid="{838B26C5-B5CC-477B-AFEB-63975A388C14}"/>
    <cellStyle name="Comma 0*" xfId="98" xr:uid="{69C3EC8B-75C2-480B-AAFF-5FF65DD1CCFF}"/>
    <cellStyle name="Comma 10" xfId="99" xr:uid="{9521CA6A-8CF8-46F0-B7FD-FAEB74720F14}"/>
    <cellStyle name="Comma 10 2" xfId="100" xr:uid="{93BFAF20-1B22-43E5-91A1-A17E0D773AF2}"/>
    <cellStyle name="Comma 10 2 2" xfId="101" xr:uid="{13A62165-18F7-4F9E-BC94-4EA4AE7B51E0}"/>
    <cellStyle name="Comma 10 2 2 2" xfId="102" xr:uid="{FBE90ABF-1173-4D7D-A051-DB41CE9F1C09}"/>
    <cellStyle name="Comma 10 2 2 2 2" xfId="2079" xr:uid="{B861ADFB-CCF3-4B5D-8F51-D1D0A2AF6B72}"/>
    <cellStyle name="Comma 10 2 2 3" xfId="1647" xr:uid="{B13CA7F6-AD19-4027-ADA9-9AB14BC7E445}"/>
    <cellStyle name="Comma 10 2 2 3 2" xfId="2902" xr:uid="{E6BFA74D-52A8-453E-8AD4-81C5359844C6}"/>
    <cellStyle name="Comma 10 2 2 4" xfId="2078" xr:uid="{0A01291A-174A-4D21-9552-20D51D4F4A63}"/>
    <cellStyle name="Comma 10 2 2 5" xfId="3332" xr:uid="{DEFD7CC0-CCCA-4B41-BF83-902245E66A66}"/>
    <cellStyle name="Comma 10 2 3" xfId="103" xr:uid="{0669CE77-B4BE-4E2A-B428-66BA200080BC}"/>
    <cellStyle name="Comma 10 2 3 2" xfId="2080" xr:uid="{8EB4044C-19F0-46A8-94E9-C46053B858C2}"/>
    <cellStyle name="Comma 10 2 4" xfId="1646" xr:uid="{7D22EAB7-5DCE-49C3-A5AC-09E215C666B0}"/>
    <cellStyle name="Comma 10 2 4 2" xfId="2901" xr:uid="{AF4F63A0-1574-42DC-ABCA-9C11F302EE10}"/>
    <cellStyle name="Comma 10 2 5" xfId="2077" xr:uid="{91F4DDBA-34B7-4AC4-83EA-5A88B8E0711D}"/>
    <cellStyle name="Comma 10 2 6" xfId="3331" xr:uid="{B36459EA-F75C-4855-9006-AE693E93C9DE}"/>
    <cellStyle name="Comma 10 3" xfId="104" xr:uid="{6E5800C0-5DEA-4851-A6D3-39548A8E235A}"/>
    <cellStyle name="Comma 10 3 2" xfId="105" xr:uid="{F3AA98B5-557D-4D26-93EE-E9078250ED75}"/>
    <cellStyle name="Comma 10 4" xfId="106" xr:uid="{EBC32126-73C3-410A-8611-C15540F76ED1}"/>
    <cellStyle name="Comma 10 4 2" xfId="107" xr:uid="{5C9A8C27-0D02-4B1D-B35A-7470BCA4FEAF}"/>
    <cellStyle name="Comma 10 4 2 2" xfId="2082" xr:uid="{C11D1430-9B0F-4A0B-AAAA-BF0DE30033A2}"/>
    <cellStyle name="Comma 10 4 3" xfId="1648" xr:uid="{11FD1163-C9C8-4F9E-8F02-927CB31E8FB2}"/>
    <cellStyle name="Comma 10 4 3 2" xfId="2903" xr:uid="{6869F185-9B98-4979-8BED-CE0DA2FFB73F}"/>
    <cellStyle name="Comma 10 4 4" xfId="2081" xr:uid="{4DDC73C4-88D6-4B28-A52C-D1612B3E77DF}"/>
    <cellStyle name="Comma 10 4 5" xfId="3333" xr:uid="{199C0A67-F5C5-42BF-A804-536C66BAF863}"/>
    <cellStyle name="Comma 10 5" xfId="108" xr:uid="{872EABB3-2C2B-4209-AE66-7A32748CF630}"/>
    <cellStyle name="Comma 10 5 2" xfId="2083" xr:uid="{682FFB67-5900-445C-87C0-A3C0FB3058FD}"/>
    <cellStyle name="Comma 10 6" xfId="1645" xr:uid="{A5608443-DA1A-4195-B01A-E083693E5FEC}"/>
    <cellStyle name="Comma 10 6 2" xfId="2900" xr:uid="{73DA052B-E455-4F21-91E0-E4CC397A5EA7}"/>
    <cellStyle name="Comma 10 7" xfId="2076" xr:uid="{47E703DE-9C54-495E-BB34-05AF704990C9}"/>
    <cellStyle name="Comma 10 8" xfId="3330" xr:uid="{4FCDC0D9-A121-4C20-A10A-E33F1819F4F1}"/>
    <cellStyle name="Comma 100" xfId="109" xr:uid="{2DB2AA11-D1CA-4BBF-9CF4-98DD344F19B4}"/>
    <cellStyle name="Comma 100 2" xfId="110" xr:uid="{AE5ED76F-2D6F-4713-B507-9FBBA9279F27}"/>
    <cellStyle name="Comma 101" xfId="111" xr:uid="{002E0C97-7F7E-4802-8A2B-42DB6B440794}"/>
    <cellStyle name="Comma 101 2" xfId="112" xr:uid="{EC45E138-C77B-4F81-AC8E-DB041BB4973B}"/>
    <cellStyle name="Comma 102" xfId="1631" xr:uid="{D651EA28-5375-47DB-BDDC-79708AA18408}"/>
    <cellStyle name="Comma 103" xfId="3899" xr:uid="{FBC74C55-B8AC-4D7F-AB42-14E05BCF768B}"/>
    <cellStyle name="Comma 104" xfId="3877" xr:uid="{882ED6B7-7E90-4E97-8743-4856084712AD}"/>
    <cellStyle name="Comma 105" xfId="3905" xr:uid="{70B04A79-E077-468E-BCF0-98B3B405F6FA}"/>
    <cellStyle name="Comma 106" xfId="3872" xr:uid="{32EC921B-1F94-40FB-8B49-028B1B693E8E}"/>
    <cellStyle name="Comma 107" xfId="3907" xr:uid="{498812A7-4310-485C-B0A0-3CC0F00E0F19}"/>
    <cellStyle name="Comma 108" xfId="3903" xr:uid="{58D903E1-620F-44AB-8617-164894C53BAB}"/>
    <cellStyle name="Comma 109" xfId="3873" xr:uid="{0CC89A94-0F0A-4868-8E95-C0C0908163DD}"/>
    <cellStyle name="Comma 11" xfId="113" xr:uid="{0C5AD07B-9F7B-4683-8BCB-DDC79938C91E}"/>
    <cellStyle name="Comma 11 2" xfId="114" xr:uid="{6E99344C-8294-4680-8913-6362CAC3451B}"/>
    <cellStyle name="Comma 11 2 2" xfId="115" xr:uid="{9E60CDC4-9D95-40E8-9C1C-0D121D3651C2}"/>
    <cellStyle name="Comma 11 3" xfId="116" xr:uid="{99A7A31F-5322-4A84-9146-8EB00F2AF889}"/>
    <cellStyle name="Comma 11 3 2" xfId="117" xr:uid="{F0FD35F7-BDF0-461B-A505-30F421CF2A63}"/>
    <cellStyle name="Comma 11 3 2 2" xfId="2086" xr:uid="{10FD4DD2-1FC0-4FBC-9EA1-DEDF987A9F99}"/>
    <cellStyle name="Comma 11 3 3" xfId="1650" xr:uid="{2AACFA3A-AD2E-4CDD-A4A6-53BC36A468F2}"/>
    <cellStyle name="Comma 11 3 3 2" xfId="2905" xr:uid="{5A6809F8-BDAC-4862-A97B-C9E7D99576F5}"/>
    <cellStyle name="Comma 11 3 4" xfId="2085" xr:uid="{19A8F926-2EA5-47AC-8597-8A0A8406E73A}"/>
    <cellStyle name="Comma 11 3 5" xfId="3335" xr:uid="{0320BBE1-E3F1-45F0-9CB1-D0D645BB81A7}"/>
    <cellStyle name="Comma 11 4" xfId="118" xr:uid="{A6CBDEA4-9A71-4616-996D-41CF3C8DBCC8}"/>
    <cellStyle name="Comma 11 4 2" xfId="2087" xr:uid="{4BF885CC-3B75-40CB-AD09-9897113762E9}"/>
    <cellStyle name="Comma 11 5" xfId="1649" xr:uid="{8F38B79F-0874-4212-A9E9-EE907EA6D1A9}"/>
    <cellStyle name="Comma 11 5 2" xfId="2904" xr:uid="{073727C3-A49D-46CD-94CF-84CA05F254B0}"/>
    <cellStyle name="Comma 11 6" xfId="2084" xr:uid="{F559AD28-C69C-4CC0-AC40-0187874AAB3E}"/>
    <cellStyle name="Comma 11 7" xfId="3334" xr:uid="{68046725-E0DF-4F84-8E43-636D2D9E9E01}"/>
    <cellStyle name="Comma 110" xfId="3922" xr:uid="{9EB9A715-2F79-400D-A431-02DD60992981}"/>
    <cellStyle name="Comma 111" xfId="3915" xr:uid="{BA31DCD8-8F82-43EB-86FA-7C24CF7D97F4}"/>
    <cellStyle name="Comma 112" xfId="3864" xr:uid="{1CE5A263-9E92-4AEC-9021-CD983CD0E096}"/>
    <cellStyle name="Comma 113" xfId="3910" xr:uid="{CA88C441-19A7-45A4-BFA6-7BFEA9805EA7}"/>
    <cellStyle name="Comma 114" xfId="3868" xr:uid="{86EAD778-D6FD-4493-A4FF-75A7CD8D63BC}"/>
    <cellStyle name="Comma 115" xfId="3908" xr:uid="{E61C3479-C133-4FE2-8405-ADB3D22F8CEB}"/>
    <cellStyle name="Comma 116" xfId="3928" xr:uid="{0904DBAE-749A-4535-965A-28319A5CB81F}"/>
    <cellStyle name="Comma 117" xfId="3859" xr:uid="{5A62B053-B324-4223-A428-4B7B4108D90D}"/>
    <cellStyle name="Comma 118" xfId="3895" xr:uid="{1CBB0D02-5E48-49B8-9CC5-19418EA47C51}"/>
    <cellStyle name="Comma 119" xfId="3879" xr:uid="{25CA9ABC-4F6E-4647-B973-C6E4E871D4BF}"/>
    <cellStyle name="Comma 12" xfId="119" xr:uid="{788EC030-9376-471B-AA6E-91C97A6E00C5}"/>
    <cellStyle name="Comma 12 2" xfId="120" xr:uid="{CC122045-BBF8-4338-81F7-4A4B81823813}"/>
    <cellStyle name="Comma 12 2 2" xfId="121" xr:uid="{3716B260-2182-4CBB-9EE4-52BF7E5AEC08}"/>
    <cellStyle name="Comma 12 3" xfId="122" xr:uid="{429F97A0-99A8-4124-9EF8-FF99FE543C1C}"/>
    <cellStyle name="Comma 12 3 2" xfId="123" xr:uid="{2BC0F88E-7946-40D1-80A4-0D1C446E5BA3}"/>
    <cellStyle name="Comma 12 3 2 2" xfId="2090" xr:uid="{80EC2952-6F39-43B9-B673-F1731402A38F}"/>
    <cellStyle name="Comma 12 3 3" xfId="1652" xr:uid="{F6252DA0-27EA-406A-975F-F879F4769E00}"/>
    <cellStyle name="Comma 12 3 3 2" xfId="2907" xr:uid="{E4813B63-8C0D-4926-8EBF-114E1ABE22C7}"/>
    <cellStyle name="Comma 12 3 4" xfId="2089" xr:uid="{6D2EAEA9-FD6F-479E-B464-AF750F4F1CA8}"/>
    <cellStyle name="Comma 12 3 5" xfId="3337" xr:uid="{EA557F11-BFCC-4544-BD05-A3862741917E}"/>
    <cellStyle name="Comma 12 4" xfId="124" xr:uid="{C8D48AC9-3168-4B80-B330-E0A165E843C4}"/>
    <cellStyle name="Comma 12 4 2" xfId="2091" xr:uid="{51D7E92D-25CD-40B9-94DD-B0B22CC0B24F}"/>
    <cellStyle name="Comma 12 5" xfId="1651" xr:uid="{E4350218-BFF5-444C-8176-601C51249C2C}"/>
    <cellStyle name="Comma 12 5 2" xfId="2906" xr:uid="{78A8F445-7A5F-4877-B2D5-020B7C1FE6DF}"/>
    <cellStyle name="Comma 12 6" xfId="2088" xr:uid="{F64FD8B8-59DD-4FC6-8E53-799F8D7DD5A0}"/>
    <cellStyle name="Comma 12 7" xfId="3336" xr:uid="{5B9EE82C-7C74-4E61-9F16-6001CD3A2103}"/>
    <cellStyle name="Comma 120" xfId="3890" xr:uid="{94FDFB5C-6A7C-47EE-BE6A-6A25DD713A65}"/>
    <cellStyle name="Comma 121" xfId="3884" xr:uid="{4CA840D5-B98F-43A8-B622-A8086098141A}"/>
    <cellStyle name="Comma 122" xfId="3887" xr:uid="{27483033-D14E-4A6A-919F-3CA96D98273A}"/>
    <cellStyle name="Comma 123" xfId="3886" xr:uid="{2AD4D645-F026-4249-A3BD-8779FC654A07}"/>
    <cellStyle name="Comma 13" xfId="125" xr:uid="{E42FEA8B-016F-47C7-BF03-4A5703E2CF81}"/>
    <cellStyle name="Comma 13 2" xfId="126" xr:uid="{26688B89-E283-4C53-8888-B1CD87F4CEDE}"/>
    <cellStyle name="Comma 13 2 2" xfId="127" xr:uid="{331A41E6-ECF5-4420-B016-B61AC986FB82}"/>
    <cellStyle name="Comma 13 3" xfId="128" xr:uid="{77E263EF-87B4-477F-8F82-354736CE69E7}"/>
    <cellStyle name="Comma 13 3 2" xfId="129" xr:uid="{50713F0B-3EEA-4E26-9755-9C26164DC094}"/>
    <cellStyle name="Comma 13 3 2 2" xfId="2094" xr:uid="{164609EE-4E80-411F-A6B9-E94EFF8A36AA}"/>
    <cellStyle name="Comma 13 3 3" xfId="1654" xr:uid="{8F9AE384-F69C-43FA-BC49-5BF9A41B847C}"/>
    <cellStyle name="Comma 13 3 3 2" xfId="2909" xr:uid="{FDF4D3B9-09C8-4AD5-A1CA-5AC71389121C}"/>
    <cellStyle name="Comma 13 3 4" xfId="2093" xr:uid="{79E8A4E4-3535-427D-9738-7F661BF1DB40}"/>
    <cellStyle name="Comma 13 3 5" xfId="3339" xr:uid="{0594C9F0-C6CC-499A-8E1F-C51F8DA5A21A}"/>
    <cellStyle name="Comma 13 4" xfId="130" xr:uid="{743DE713-249A-4793-8742-70EBF2B67469}"/>
    <cellStyle name="Comma 13 4 2" xfId="2095" xr:uid="{54087814-7D4A-496A-BF74-1EE884A6A78D}"/>
    <cellStyle name="Comma 13 5" xfId="1653" xr:uid="{035337AF-524B-42AA-90A8-AC5148F51EBA}"/>
    <cellStyle name="Comma 13 5 2" xfId="2908" xr:uid="{78CB54E6-BFFE-4481-A505-835AF4F91CC4}"/>
    <cellStyle name="Comma 13 6" xfId="2092" xr:uid="{E5B43EB6-38F9-4FAC-AECD-E9256DE0A533}"/>
    <cellStyle name="Comma 13 7" xfId="3338" xr:uid="{6D4FE3E3-5491-46A4-9B40-D787A9449C2E}"/>
    <cellStyle name="Comma 14" xfId="131" xr:uid="{B1B1AD81-E14D-4EE2-A7F0-DC461B7BD02F}"/>
    <cellStyle name="Comma 14 2" xfId="132" xr:uid="{51396054-6271-4973-AE16-7C9D27972AC3}"/>
    <cellStyle name="Comma 15" xfId="133" xr:uid="{ED6136F5-EDF4-4DF9-B3F8-8E07B6156A61}"/>
    <cellStyle name="Comma 15 2" xfId="2096" xr:uid="{12580E3C-5AAC-4EDF-A915-3FD89E2FF6DE}"/>
    <cellStyle name="Comma 16" xfId="134" xr:uid="{241D0E9D-993D-4588-87D6-8592DEA43712}"/>
    <cellStyle name="Comma 16 2" xfId="135" xr:uid="{DAF892D5-7F08-47F1-B7DA-4786512411F3}"/>
    <cellStyle name="Comma 17" xfId="136" xr:uid="{95B8B89B-A0CC-4EDC-B6C3-398A2E5B9A52}"/>
    <cellStyle name="Comma 17 2" xfId="137" xr:uid="{D33D8803-CC99-4B36-A081-ECDEA4C9D030}"/>
    <cellStyle name="Comma 18" xfId="138" xr:uid="{2CF62203-A948-4C68-808E-C87A8981A2F3}"/>
    <cellStyle name="Comma 18 2" xfId="139" xr:uid="{37441F3F-CD0D-4608-9DB9-04A18800EA72}"/>
    <cellStyle name="Comma 19" xfId="140" xr:uid="{C58DD1E9-D385-4FF8-A352-41A19D78E9CF}"/>
    <cellStyle name="Comma 19 2" xfId="141" xr:uid="{723195C7-BAD3-4FD3-83AE-E3CB6CF152F9}"/>
    <cellStyle name="Comma 2" xfId="142" xr:uid="{168F6D53-7F83-4C21-845F-A4EB4B2315E3}"/>
    <cellStyle name="Comma 2 10" xfId="143" xr:uid="{87B73A20-A8B1-457B-A4E3-0B5316A4A691}"/>
    <cellStyle name="Comma 2 10 2" xfId="144" xr:uid="{A3F2CE01-D2D6-47E7-AF72-DD3FF9350B66}"/>
    <cellStyle name="Comma 2 10 2 2" xfId="145" xr:uid="{B11377DD-2444-4994-8660-E4F938514797}"/>
    <cellStyle name="Comma 2 10 2 2 2" xfId="2099" xr:uid="{C48259B4-F116-4918-882D-C79C27664C4E}"/>
    <cellStyle name="Comma 2 10 2 3" xfId="1656" xr:uid="{E1F18CD4-4B44-415D-AFBB-2EE19ABE94BB}"/>
    <cellStyle name="Comma 2 10 2 3 2" xfId="2911" xr:uid="{0AC50D3A-44A5-4377-A0A9-378EC3F1FF87}"/>
    <cellStyle name="Comma 2 10 2 4" xfId="2098" xr:uid="{120432C1-9CEC-493D-ADDC-0BBF0CB686F1}"/>
    <cellStyle name="Comma 2 10 2 5" xfId="3341" xr:uid="{9D331CC6-6B6A-45A4-B2AF-A3D6C8CB5ABD}"/>
    <cellStyle name="Comma 2 10 3" xfId="146" xr:uid="{3BA95E64-0A69-4C5B-BDE1-17C06DD9F53A}"/>
    <cellStyle name="Comma 2 10 3 2" xfId="2100" xr:uid="{95EE1143-D326-4490-B3DB-BA56185A0ECE}"/>
    <cellStyle name="Comma 2 10 4" xfId="1655" xr:uid="{181636EB-8F84-43A4-BD9B-A03E5CF32F61}"/>
    <cellStyle name="Comma 2 10 4 2" xfId="2910" xr:uid="{6570CEB2-633D-4216-BEA8-309257F56142}"/>
    <cellStyle name="Comma 2 10 5" xfId="2097" xr:uid="{AF3938A2-AC1B-4319-97AA-29A8681AE304}"/>
    <cellStyle name="Comma 2 10 6" xfId="3340" xr:uid="{7125D329-3B71-40B7-9362-158586D1B937}"/>
    <cellStyle name="Comma 2 100" xfId="147" xr:uid="{B0F2CE84-A656-4092-A7C8-CB2006A76802}"/>
    <cellStyle name="Comma 2 100 2" xfId="148" xr:uid="{67792A6F-3C7B-4CAD-8B9A-5E93616D4044}"/>
    <cellStyle name="Comma 2 100 2 2" xfId="149" xr:uid="{2C1FB641-F94E-447D-9C2D-9EACE28EDEDF}"/>
    <cellStyle name="Comma 2 100 2 2 2" xfId="2103" xr:uid="{159436BD-2ED1-478B-AEAE-97D84998AA5D}"/>
    <cellStyle name="Comma 2 100 2 3" xfId="1658" xr:uid="{E903541A-30AE-4BE0-B475-9BBB5EBCD44A}"/>
    <cellStyle name="Comma 2 100 2 3 2" xfId="2913" xr:uid="{42953C86-65F7-401C-BB7A-BD7B4DBCB6E9}"/>
    <cellStyle name="Comma 2 100 2 4" xfId="2102" xr:uid="{84D32235-E20E-4887-9934-C1046C3A9133}"/>
    <cellStyle name="Comma 2 100 2 5" xfId="3343" xr:uid="{D94D425C-2F3D-4360-B563-F3BEB9D05B9C}"/>
    <cellStyle name="Comma 2 100 3" xfId="150" xr:uid="{C5FDE466-5075-498B-BFC6-24F3D5D39104}"/>
    <cellStyle name="Comma 2 100 3 2" xfId="2104" xr:uid="{04923551-2D94-47E2-9654-969AE6210C02}"/>
    <cellStyle name="Comma 2 100 4" xfId="1657" xr:uid="{1921BD98-543E-4B6F-94CC-286A4E1F99B3}"/>
    <cellStyle name="Comma 2 100 4 2" xfId="2912" xr:uid="{2E08D2AB-234E-48A4-B083-F28614A43C87}"/>
    <cellStyle name="Comma 2 100 5" xfId="2101" xr:uid="{29BC96C0-E3F4-4A75-AF65-125E2C3CEBFE}"/>
    <cellStyle name="Comma 2 100 6" xfId="3342" xr:uid="{A074A6CB-DBCF-4CC4-8A79-22A63D16D566}"/>
    <cellStyle name="Comma 2 101" xfId="151" xr:uid="{BCD7F04F-D20D-46EE-A73E-50EC47E18B1E}"/>
    <cellStyle name="Comma 2 101 2" xfId="152" xr:uid="{CB55EF5C-09C4-4A63-90B4-EEE09A695C23}"/>
    <cellStyle name="Comma 2 101 2 2" xfId="153" xr:uid="{C221F95B-1747-45FB-ACD1-CFE1AB5EC14B}"/>
    <cellStyle name="Comma 2 101 2 2 2" xfId="2107" xr:uid="{A2741937-182B-4EAC-AE89-9DD63EC22822}"/>
    <cellStyle name="Comma 2 101 2 3" xfId="1660" xr:uid="{95552D86-5BB1-47E3-AF7C-83AAA7EC46F3}"/>
    <cellStyle name="Comma 2 101 2 3 2" xfId="2915" xr:uid="{D5D230B7-1B22-42F0-BD84-AB3450C04020}"/>
    <cellStyle name="Comma 2 101 2 4" xfId="2106" xr:uid="{B1AD6851-7567-448E-BB37-71895BD0111F}"/>
    <cellStyle name="Comma 2 101 2 5" xfId="3345" xr:uid="{00FE0D22-EB0D-4D91-8337-5A4E5AAF787D}"/>
    <cellStyle name="Comma 2 101 3" xfId="154" xr:uid="{F7DE12DD-20E6-4949-B8CF-BCAD7E650FF4}"/>
    <cellStyle name="Comma 2 101 3 2" xfId="2108" xr:uid="{4A5B735D-228A-48C8-9C70-EAF023FB08BE}"/>
    <cellStyle name="Comma 2 101 4" xfId="1659" xr:uid="{7F17EF21-889C-425A-87C7-FAA3D74088B9}"/>
    <cellStyle name="Comma 2 101 4 2" xfId="2914" xr:uid="{1AA3DDA9-5C05-4CE2-8C98-EF8A9513F71C}"/>
    <cellStyle name="Comma 2 101 5" xfId="2105" xr:uid="{2523361E-BF40-4FA1-9BE5-262A11148CF0}"/>
    <cellStyle name="Comma 2 101 6" xfId="3344" xr:uid="{77466AB6-C3C5-44FA-B329-588888837BBA}"/>
    <cellStyle name="Comma 2 11" xfId="155" xr:uid="{2DD5D3C1-E8F5-4CC0-B9E7-843E04615E25}"/>
    <cellStyle name="Comma 2 11 2" xfId="156" xr:uid="{873433AD-61B0-47D2-BFDD-F9E615214BCF}"/>
    <cellStyle name="Comma 2 11 2 2" xfId="157" xr:uid="{CD1D368B-888A-4B9E-B5D4-C049AC20C0F2}"/>
    <cellStyle name="Comma 2 11 2 2 2" xfId="2111" xr:uid="{741EFA16-0F8F-4A86-8976-1653F8E944E4}"/>
    <cellStyle name="Comma 2 11 2 3" xfId="1662" xr:uid="{D5140060-3DB5-4022-B90A-CA85D98D9255}"/>
    <cellStyle name="Comma 2 11 2 3 2" xfId="2917" xr:uid="{D5C2B761-7BF6-4C3C-A7ED-EEFE4D6063B9}"/>
    <cellStyle name="Comma 2 11 2 4" xfId="2110" xr:uid="{B57F1311-2A76-4361-B4E1-1886FAE4BFD6}"/>
    <cellStyle name="Comma 2 11 2 5" xfId="3347" xr:uid="{7B131891-C03C-450D-85FA-1632827C38AC}"/>
    <cellStyle name="Comma 2 11 3" xfId="158" xr:uid="{53455C72-7884-444C-AC7B-56FEBA4F082D}"/>
    <cellStyle name="Comma 2 11 3 2" xfId="2112" xr:uid="{5BAF6D68-BCD9-44A4-9481-E398CD856A5A}"/>
    <cellStyle name="Comma 2 11 4" xfId="1661" xr:uid="{0624FBB8-288A-4F14-842D-092F8BE5315C}"/>
    <cellStyle name="Comma 2 11 4 2" xfId="2916" xr:uid="{88F8D7BF-D288-4CD6-BEAA-316836BBFC23}"/>
    <cellStyle name="Comma 2 11 5" xfId="2109" xr:uid="{EEAEE9F1-D40F-4D90-BC89-45A471ADA467}"/>
    <cellStyle name="Comma 2 11 6" xfId="3346" xr:uid="{F9BE1B56-0857-4F2F-88E1-3D46096BFDAA}"/>
    <cellStyle name="Comma 2 12" xfId="159" xr:uid="{A4C4A94B-BAB7-4762-BBCB-ED90CC5F6DAA}"/>
    <cellStyle name="Comma 2 12 2" xfId="160" xr:uid="{236F296B-6B0D-4D15-822F-16BA0ECCC541}"/>
    <cellStyle name="Comma 2 12 2 2" xfId="161" xr:uid="{A8BC8735-9E76-453D-96D2-B39ECFD7FC82}"/>
    <cellStyle name="Comma 2 12 2 2 2" xfId="2115" xr:uid="{9446B1A1-2BD6-4AF1-AB43-8A5259570630}"/>
    <cellStyle name="Comma 2 12 2 3" xfId="1664" xr:uid="{3AB36B1A-B156-42C9-966C-5ECA74FB1D9C}"/>
    <cellStyle name="Comma 2 12 2 3 2" xfId="2919" xr:uid="{F6F1D6FD-BBFF-48F6-BE9B-F97DB59888E1}"/>
    <cellStyle name="Comma 2 12 2 4" xfId="2114" xr:uid="{892C1CF4-7821-4658-B96B-4D593ACA0AE1}"/>
    <cellStyle name="Comma 2 12 2 5" xfId="3349" xr:uid="{C23278E4-184D-4DD4-B0EB-653AD6996BD8}"/>
    <cellStyle name="Comma 2 12 3" xfId="162" xr:uid="{FA58307C-0E9A-4432-AEB5-3B60A7922527}"/>
    <cellStyle name="Comma 2 12 3 2" xfId="2116" xr:uid="{209A677B-7A41-4A5D-B8C9-3F356090E525}"/>
    <cellStyle name="Comma 2 12 4" xfId="1663" xr:uid="{14A89B18-37F0-4967-A264-32117E009B00}"/>
    <cellStyle name="Comma 2 12 4 2" xfId="2918" xr:uid="{59666862-981E-423B-A7DE-86C1D835A918}"/>
    <cellStyle name="Comma 2 12 5" xfId="2113" xr:uid="{65BDAA80-1AAA-4074-B44D-9933156AD15F}"/>
    <cellStyle name="Comma 2 12 6" xfId="3348" xr:uid="{5857D78B-0416-47D1-894B-336B85AF8368}"/>
    <cellStyle name="Comma 2 13" xfId="163" xr:uid="{218C063B-E998-4999-84EB-5BC990776956}"/>
    <cellStyle name="Comma 2 13 2" xfId="164" xr:uid="{C9BF244F-8A93-4C18-AC31-6F32AD1A90FC}"/>
    <cellStyle name="Comma 2 13 2 2" xfId="165" xr:uid="{3592BDD4-9701-484A-9465-702B7DD22943}"/>
    <cellStyle name="Comma 2 13 2 2 2" xfId="2119" xr:uid="{25BACC68-AF70-48DE-9F7F-E76B3BD1797D}"/>
    <cellStyle name="Comma 2 13 2 3" xfId="1666" xr:uid="{F9423DA7-27FF-4A9C-9380-2BE54DB8DC00}"/>
    <cellStyle name="Comma 2 13 2 3 2" xfId="2921" xr:uid="{A16EAD71-31DF-47A4-89FF-45278C224A8E}"/>
    <cellStyle name="Comma 2 13 2 4" xfId="2118" xr:uid="{BB2BA807-6935-4D14-A932-9261564AD6B8}"/>
    <cellStyle name="Comma 2 13 2 5" xfId="3351" xr:uid="{993304AB-F8C6-4D75-B902-6B3DF58428E8}"/>
    <cellStyle name="Comma 2 13 3" xfId="166" xr:uid="{4A1BCDE2-10BF-476E-B749-C01FB2134EAE}"/>
    <cellStyle name="Comma 2 13 3 2" xfId="2120" xr:uid="{EF0683FE-E0FD-4890-870E-49BAFFBC9A66}"/>
    <cellStyle name="Comma 2 13 4" xfId="1665" xr:uid="{11F913D8-4721-49F2-8FA6-689EF6F60723}"/>
    <cellStyle name="Comma 2 13 4 2" xfId="2920" xr:uid="{1B33BFF3-D5ED-45E4-812B-7A079A8ECF86}"/>
    <cellStyle name="Comma 2 13 5" xfId="2117" xr:uid="{A58F0371-4604-479C-80F1-36E3AEDFC875}"/>
    <cellStyle name="Comma 2 13 6" xfId="3350" xr:uid="{7F2C94E4-D1E3-4696-B86A-1043BE18FA4C}"/>
    <cellStyle name="Comma 2 14" xfId="167" xr:uid="{0C1AB26A-3A4D-41EF-A369-B8440B7EF617}"/>
    <cellStyle name="Comma 2 14 2" xfId="168" xr:uid="{6CE9CBA5-8B8F-4B6E-AB9E-766558E59819}"/>
    <cellStyle name="Comma 2 14 2 2" xfId="169" xr:uid="{2F4F2D36-A957-4708-A36A-4B69581B6767}"/>
    <cellStyle name="Comma 2 14 2 2 2" xfId="2123" xr:uid="{558FB458-43F6-4068-8F2C-832AD28383EC}"/>
    <cellStyle name="Comma 2 14 2 3" xfId="1668" xr:uid="{1BA95E84-B2BC-4081-A73A-9E88C4A71FF8}"/>
    <cellStyle name="Comma 2 14 2 3 2" xfId="2923" xr:uid="{27B36B5A-7CE3-4946-BE20-36C1EF775AEB}"/>
    <cellStyle name="Comma 2 14 2 4" xfId="2122" xr:uid="{82E85D6B-B2B0-42A6-8AA4-EBE6B9541A85}"/>
    <cellStyle name="Comma 2 14 2 5" xfId="3353" xr:uid="{4CEEBC44-A871-4BEC-85E4-D8F1A94A8F2D}"/>
    <cellStyle name="Comma 2 14 3" xfId="170" xr:uid="{A3BC7DBD-788F-4F53-850A-2B455BFEAF54}"/>
    <cellStyle name="Comma 2 14 3 2" xfId="2124" xr:uid="{0AF57EEB-BDB6-4BBA-B5A2-69F7284AC327}"/>
    <cellStyle name="Comma 2 14 4" xfId="1667" xr:uid="{766294CB-73A9-4704-9950-CEFC301DEB8F}"/>
    <cellStyle name="Comma 2 14 4 2" xfId="2922" xr:uid="{37DE764B-3058-4470-9866-325540423A8A}"/>
    <cellStyle name="Comma 2 14 5" xfId="2121" xr:uid="{CB54ACF6-98FD-4B3E-B2D6-D97791755F29}"/>
    <cellStyle name="Comma 2 14 6" xfId="3352" xr:uid="{05987A4D-A1BA-4374-A3ED-D5ED38742617}"/>
    <cellStyle name="Comma 2 15" xfId="171" xr:uid="{CE9AB20C-E7E6-4D62-A888-6E917ED0B6FD}"/>
    <cellStyle name="Comma 2 15 2" xfId="172" xr:uid="{5F7CF22A-7027-42D2-8379-E1DC6153E542}"/>
    <cellStyle name="Comma 2 15 2 2" xfId="173" xr:uid="{5BF301DB-E29B-427D-B8F1-A21EEED7A7BF}"/>
    <cellStyle name="Comma 2 15 2 2 2" xfId="2127" xr:uid="{1D930270-3F37-45B4-984B-87F0596625D9}"/>
    <cellStyle name="Comma 2 15 2 3" xfId="1670" xr:uid="{0A1E0C26-280D-45F1-9DDC-3C5E23B46923}"/>
    <cellStyle name="Comma 2 15 2 3 2" xfId="2925" xr:uid="{C895E797-7C84-455D-BBB9-6246165909AB}"/>
    <cellStyle name="Comma 2 15 2 4" xfId="2126" xr:uid="{824AB0ED-79EC-4B8A-9388-8CC9BC4BE045}"/>
    <cellStyle name="Comma 2 15 2 5" xfId="3355" xr:uid="{BBAB50C3-D358-425B-8768-10B8BC267DE0}"/>
    <cellStyle name="Comma 2 15 3" xfId="174" xr:uid="{D51CB0B7-15CB-4538-86BA-7AFF2CA76EBD}"/>
    <cellStyle name="Comma 2 15 3 2" xfId="2128" xr:uid="{0139F7EC-59AD-4FE9-84F8-35E533907538}"/>
    <cellStyle name="Comma 2 15 4" xfId="1669" xr:uid="{8FB3D5A0-B814-4079-96BE-9138D86CEA4B}"/>
    <cellStyle name="Comma 2 15 4 2" xfId="2924" xr:uid="{F89683EF-1C89-4DE0-A220-F9B27F522074}"/>
    <cellStyle name="Comma 2 15 5" xfId="2125" xr:uid="{D977045D-C44B-4061-8EDE-3E9930A7308E}"/>
    <cellStyle name="Comma 2 15 6" xfId="3354" xr:uid="{04B7F2BD-30C1-4690-8CA2-6C070AECD494}"/>
    <cellStyle name="Comma 2 16" xfId="175" xr:uid="{4EEB2C5E-6C89-403B-BACD-FDB31B539BB4}"/>
    <cellStyle name="Comma 2 16 2" xfId="176" xr:uid="{A5681472-048A-42E1-B8B9-BFBC26A17B4F}"/>
    <cellStyle name="Comma 2 16 2 2" xfId="177" xr:uid="{A7EB7B89-87C0-40A6-B721-E6CF20E9E453}"/>
    <cellStyle name="Comma 2 16 2 2 2" xfId="2131" xr:uid="{FC337E7C-B719-48B9-A526-849CF24B7C09}"/>
    <cellStyle name="Comma 2 16 2 3" xfId="1672" xr:uid="{C139E16F-EF60-4A52-B42C-9DC659B9183B}"/>
    <cellStyle name="Comma 2 16 2 3 2" xfId="2927" xr:uid="{B3FA3788-E9FB-41C7-95B0-8C2E50CB7170}"/>
    <cellStyle name="Comma 2 16 2 4" xfId="2130" xr:uid="{02BAD726-D7E7-45CB-9272-8B3E34B8A747}"/>
    <cellStyle name="Comma 2 16 2 5" xfId="3357" xr:uid="{11E86ACE-8867-496A-AAC5-B80B9CCB36A2}"/>
    <cellStyle name="Comma 2 16 3" xfId="178" xr:uid="{3EA0AA8E-83C0-4A86-948C-47E5C4FCFC3F}"/>
    <cellStyle name="Comma 2 16 3 2" xfId="2132" xr:uid="{DE0EB056-2180-4202-AC79-0B3E49F6B501}"/>
    <cellStyle name="Comma 2 16 4" xfId="1671" xr:uid="{59E2F3AC-EAC3-4EE4-8BFC-E4D60B36E4A6}"/>
    <cellStyle name="Comma 2 16 4 2" xfId="2926" xr:uid="{ABFA362F-1D05-4B57-AEF0-9F8D9C2C563B}"/>
    <cellStyle name="Comma 2 16 5" xfId="2129" xr:uid="{8F34A1C5-23A5-4A5B-BCF5-00CECC936ECF}"/>
    <cellStyle name="Comma 2 16 6" xfId="3356" xr:uid="{E7EB5EE5-2317-4213-A7B0-461230DE7154}"/>
    <cellStyle name="Comma 2 17" xfId="179" xr:uid="{2789FCBC-3E0B-434F-B7D7-7A32DF8E8A04}"/>
    <cellStyle name="Comma 2 17 2" xfId="180" xr:uid="{FEA6A971-F7E7-4118-B497-723E614453F3}"/>
    <cellStyle name="Comma 2 17 2 2" xfId="181" xr:uid="{B3EEDB99-78BB-47B8-A05F-6CD34F3E0EFE}"/>
    <cellStyle name="Comma 2 17 2 2 2" xfId="2135" xr:uid="{C5E015A2-9A48-44CC-AEBA-A208355CDF14}"/>
    <cellStyle name="Comma 2 17 2 3" xfId="1674" xr:uid="{1C278B47-A584-40C0-B348-FB2DF6171A5B}"/>
    <cellStyle name="Comma 2 17 2 3 2" xfId="2929" xr:uid="{84FB3DFF-4855-46C4-9742-3DC9E95372DD}"/>
    <cellStyle name="Comma 2 17 2 4" xfId="2134" xr:uid="{3E7E40BA-D019-4E81-8A08-7593AA1C7012}"/>
    <cellStyle name="Comma 2 17 2 5" xfId="3359" xr:uid="{0096220F-9E38-402E-8E85-B66BD6821B35}"/>
    <cellStyle name="Comma 2 17 3" xfId="182" xr:uid="{891F96D0-88B1-4789-A0DE-5621CC8BB909}"/>
    <cellStyle name="Comma 2 17 3 2" xfId="2136" xr:uid="{BE26C834-D642-4C42-B154-E034DF22942F}"/>
    <cellStyle name="Comma 2 17 4" xfId="1673" xr:uid="{F9301D2B-2D1F-4716-89F2-1B652B5608FE}"/>
    <cellStyle name="Comma 2 17 4 2" xfId="2928" xr:uid="{BDB72315-6D95-4F52-97CC-9712911D3F13}"/>
    <cellStyle name="Comma 2 17 5" xfId="2133" xr:uid="{03814C77-A8E4-4715-98CD-3CEB9EF9CBEE}"/>
    <cellStyle name="Comma 2 17 6" xfId="3358" xr:uid="{6E0823A4-3B7A-4E8D-A7BE-C7F6742D2DC9}"/>
    <cellStyle name="Comma 2 18" xfId="183" xr:uid="{4E047D78-2C39-4C45-8601-7E05CA8ED3FA}"/>
    <cellStyle name="Comma 2 18 2" xfId="184" xr:uid="{053B6377-3A18-4509-86F2-F8316DF97822}"/>
    <cellStyle name="Comma 2 18 2 2" xfId="185" xr:uid="{88006C11-6DEE-4EE6-A9AC-955BF41051F5}"/>
    <cellStyle name="Comma 2 18 2 2 2" xfId="2139" xr:uid="{7BA1AF79-4F22-4235-A4E7-342571487949}"/>
    <cellStyle name="Comma 2 18 2 3" xfId="1676" xr:uid="{67E3DE88-404D-4D22-ABDC-A31E0BBFA068}"/>
    <cellStyle name="Comma 2 18 2 3 2" xfId="2931" xr:uid="{1E87B979-3630-4B88-B9CA-9D6AF770130F}"/>
    <cellStyle name="Comma 2 18 2 4" xfId="2138" xr:uid="{82D0F0C1-4AD9-4F21-B891-EC636A28D1D8}"/>
    <cellStyle name="Comma 2 18 2 5" xfId="3361" xr:uid="{19088AE8-B53E-4EAF-8A25-524CF6D4F16A}"/>
    <cellStyle name="Comma 2 18 3" xfId="186" xr:uid="{0502FC65-C2CB-49F9-83F4-1BE0D1EA1646}"/>
    <cellStyle name="Comma 2 18 3 2" xfId="2140" xr:uid="{067CB6D7-106F-4077-9E71-8DCAD016C07D}"/>
    <cellStyle name="Comma 2 18 4" xfId="1675" xr:uid="{318A8892-B3F1-4C58-8E5D-FC63A0B86D8E}"/>
    <cellStyle name="Comma 2 18 4 2" xfId="2930" xr:uid="{E7D415A3-7789-4557-BD6F-5E0AF4963736}"/>
    <cellStyle name="Comma 2 18 5" xfId="2137" xr:uid="{F70AF9A5-F4BD-4714-9CC6-DB5077C19E09}"/>
    <cellStyle name="Comma 2 18 6" xfId="3360" xr:uid="{BF43C3EC-EEF1-41AA-BE71-09077335DB7D}"/>
    <cellStyle name="Comma 2 19" xfId="187" xr:uid="{F9BE86F7-A321-42FD-8150-004A657F0AA8}"/>
    <cellStyle name="Comma 2 19 2" xfId="188" xr:uid="{6D493145-8F55-4DE2-BEFD-682168D9B34F}"/>
    <cellStyle name="Comma 2 19 2 2" xfId="189" xr:uid="{419F9F37-DA6D-4E92-BF87-7EEFF165EFDF}"/>
    <cellStyle name="Comma 2 19 2 2 2" xfId="2143" xr:uid="{31A5ECD7-D297-4F2E-AC50-0824E2DD77A0}"/>
    <cellStyle name="Comma 2 19 2 3" xfId="1678" xr:uid="{ECF7DF66-27E6-4800-A1E1-5303E27D5C64}"/>
    <cellStyle name="Comma 2 19 2 3 2" xfId="2933" xr:uid="{42C6ABA0-3B70-45C5-ADB0-F759F15D8264}"/>
    <cellStyle name="Comma 2 19 2 4" xfId="2142" xr:uid="{0FD606EF-4601-4560-9FAD-2FE7A1707C12}"/>
    <cellStyle name="Comma 2 19 2 5" xfId="3363" xr:uid="{7BBAD161-D007-44DA-9073-04EB06D6D2E3}"/>
    <cellStyle name="Comma 2 19 3" xfId="190" xr:uid="{F56B4853-048E-42A9-A472-3C13D8808B16}"/>
    <cellStyle name="Comma 2 19 3 2" xfId="2144" xr:uid="{A80C9528-FD50-45A6-8BA1-39550E8BADA6}"/>
    <cellStyle name="Comma 2 19 4" xfId="1677" xr:uid="{89CB6706-1C0C-493C-ACEB-4D96D6346554}"/>
    <cellStyle name="Comma 2 19 4 2" xfId="2932" xr:uid="{9C939F18-81E0-42B1-9F6E-46B56D474300}"/>
    <cellStyle name="Comma 2 19 5" xfId="2141" xr:uid="{CE893155-5D81-407A-8FA4-1414B721735E}"/>
    <cellStyle name="Comma 2 19 6" xfId="3362" xr:uid="{B3800620-EF7E-4227-BA50-E581A7FFB687}"/>
    <cellStyle name="Comma 2 2" xfId="191" xr:uid="{46DC659F-3828-43AE-9636-E366D42D3D2B}"/>
    <cellStyle name="Comma 2 2 2" xfId="192" xr:uid="{69C03849-6302-4287-BC48-464B29A27BE8}"/>
    <cellStyle name="Comma 2 2 2 2" xfId="193" xr:uid="{4EA053C4-EBF5-45C6-98F2-D2E65233F311}"/>
    <cellStyle name="Comma 2 2 2 2 2" xfId="2147" xr:uid="{C4EDF705-6FE4-4416-B69B-69CF7C0BD446}"/>
    <cellStyle name="Comma 2 2 2 3" xfId="1680" xr:uid="{AD52A3F6-DC9F-46F5-958F-1FFE762C13EB}"/>
    <cellStyle name="Comma 2 2 2 3 2" xfId="2935" xr:uid="{08198349-FBC0-4770-930E-84D8E5A2BE10}"/>
    <cellStyle name="Comma 2 2 2 4" xfId="194" xr:uid="{39CDA5E4-4E64-4676-AA11-C16B4C444D54}"/>
    <cellStyle name="Comma 2 2 2 4 2" xfId="195" xr:uid="{61C5C482-9E24-4EEA-9E1D-EB51809B608E}"/>
    <cellStyle name="Comma 2 2 2 4 2 2" xfId="2149" xr:uid="{B673B718-E7AF-48CD-9D12-5E4FFD0411AB}"/>
    <cellStyle name="Comma 2 2 2 4 3" xfId="2148" xr:uid="{ECC5926E-7BD0-4FB8-8B62-6F4F48A4C7F9}"/>
    <cellStyle name="Comma 2 2 2 4 4" xfId="3795" xr:uid="{60759874-DA5A-4803-AC15-2AD5DF19CAEE}"/>
    <cellStyle name="Comma 2 2 2 4 5" xfId="3806" xr:uid="{F3A91F8F-C945-479E-9917-CFDC97E6C856}"/>
    <cellStyle name="Comma 2 2 2 4 6" xfId="3851" xr:uid="{58A16495-8E61-42DB-94C5-C52AAD5D49BB}"/>
    <cellStyle name="Comma 2 2 2 5" xfId="2146" xr:uid="{417FED18-799F-42D7-932A-02538FE680DD}"/>
    <cellStyle name="Comma 2 2 2 6" xfId="3365" xr:uid="{DD97699E-A96D-4A36-87DF-C3DD27C9C607}"/>
    <cellStyle name="Comma 2 2 3" xfId="196" xr:uid="{C240698D-F765-4608-8966-6414C10F20A2}"/>
    <cellStyle name="Comma 2 2 3 2" xfId="2150" xr:uid="{5E77FFA5-B175-422E-87DD-06C486DE1AAD}"/>
    <cellStyle name="Comma 2 2 4" xfId="1679" xr:uid="{47BDB934-B8D8-4556-A172-38F61A0394AF}"/>
    <cellStyle name="Comma 2 2 4 2" xfId="2934" xr:uid="{CED4801D-7E75-40C1-B3C8-D97D8B740E34}"/>
    <cellStyle name="Comma 2 2 5" xfId="2145" xr:uid="{D4229CE4-29E0-434F-AC28-C633825C6582}"/>
    <cellStyle name="Comma 2 2 6" xfId="3364" xr:uid="{7F4F393E-C52F-43C4-811E-46CCE822BB74}"/>
    <cellStyle name="Comma 2 20" xfId="197" xr:uid="{2560C625-9750-482F-A47F-41DC0F8A459A}"/>
    <cellStyle name="Comma 2 20 2" xfId="198" xr:uid="{80C1DC83-0E35-41F6-8FFB-FCA3E74EEBC4}"/>
    <cellStyle name="Comma 2 20 2 2" xfId="199" xr:uid="{4EF7091D-EBD9-434A-8DE1-9E3E563ADE9F}"/>
    <cellStyle name="Comma 2 20 2 2 2" xfId="2153" xr:uid="{235F573D-C691-42B9-BB92-6075F1D5D779}"/>
    <cellStyle name="Comma 2 20 2 3" xfId="1682" xr:uid="{29CF703C-80B0-42D3-9327-7B861820B6F1}"/>
    <cellStyle name="Comma 2 20 2 3 2" xfId="2937" xr:uid="{5AE689CA-035A-4611-99FE-3306077B8F59}"/>
    <cellStyle name="Comma 2 20 2 4" xfId="2152" xr:uid="{3F6188C7-AEE0-4A56-82A5-AB1FBC4E84C2}"/>
    <cellStyle name="Comma 2 20 2 5" xfId="3367" xr:uid="{64169057-2468-4949-8C45-62B28543B580}"/>
    <cellStyle name="Comma 2 20 3" xfId="200" xr:uid="{ABF15CBB-156E-4305-A0A1-CC34A15E306C}"/>
    <cellStyle name="Comma 2 20 3 2" xfId="2154" xr:uid="{8A75016C-78B9-4506-B22A-9668C6C4CD20}"/>
    <cellStyle name="Comma 2 20 4" xfId="1681" xr:uid="{A5A83D91-A7E4-4F58-B394-C0F694ADDB95}"/>
    <cellStyle name="Comma 2 20 4 2" xfId="2936" xr:uid="{53CEB9D6-9592-4764-A3FC-8E35E5DE0A88}"/>
    <cellStyle name="Comma 2 20 5" xfId="2151" xr:uid="{8B5F5D36-0DD2-40A7-B290-60E77005C774}"/>
    <cellStyle name="Comma 2 20 6" xfId="3366" xr:uid="{B901B7ED-A57C-4DD6-B146-D00B3F4E7B92}"/>
    <cellStyle name="Comma 2 21" xfId="201" xr:uid="{FD922201-F7FF-45E9-9783-90914B14E90F}"/>
    <cellStyle name="Comma 2 21 2" xfId="202" xr:uid="{712A7325-6298-420F-AD3D-693FFAF370FD}"/>
    <cellStyle name="Comma 2 21 2 2" xfId="203" xr:uid="{6470E282-AA39-4F00-822E-09ABD0558789}"/>
    <cellStyle name="Comma 2 21 2 2 2" xfId="2157" xr:uid="{81FD1085-BEB6-45F0-AA4E-6E251F8AEAD6}"/>
    <cellStyle name="Comma 2 21 2 3" xfId="1684" xr:uid="{7D0FCE9F-3B54-43C7-ADFF-32508919279A}"/>
    <cellStyle name="Comma 2 21 2 3 2" xfId="2939" xr:uid="{C019006D-D4E0-490A-B5C1-027B701E821D}"/>
    <cellStyle name="Comma 2 21 2 4" xfId="2156" xr:uid="{6DEC4AE7-DBE5-44D4-8A82-BE9C423D309D}"/>
    <cellStyle name="Comma 2 21 2 5" xfId="3369" xr:uid="{449FF90D-5CDC-4D73-A859-104585F95E66}"/>
    <cellStyle name="Comma 2 21 3" xfId="204" xr:uid="{F5DC7B8B-CAE9-4104-9FF5-4EBCAD1F8F04}"/>
    <cellStyle name="Comma 2 21 3 2" xfId="2158" xr:uid="{06CC05C3-D8AC-4ABA-81D3-8F2EE66C9F88}"/>
    <cellStyle name="Comma 2 21 4" xfId="1683" xr:uid="{B0D6DDC4-AA58-444E-8267-22515F7BEDEC}"/>
    <cellStyle name="Comma 2 21 4 2" xfId="2938" xr:uid="{9D94EF43-13EA-498B-89AC-0EBA23BE5214}"/>
    <cellStyle name="Comma 2 21 5" xfId="2155" xr:uid="{D6B3F79D-9F1E-4369-85DA-A5167A18365A}"/>
    <cellStyle name="Comma 2 21 6" xfId="3368" xr:uid="{0D659574-D74B-421B-B172-17840A838D5A}"/>
    <cellStyle name="Comma 2 22" xfId="205" xr:uid="{03C1951A-45F9-48C5-94CB-4AE3463A4CE2}"/>
    <cellStyle name="Comma 2 22 2" xfId="206" xr:uid="{901272A8-6FC7-491E-A548-7CC8DDFA2FB5}"/>
    <cellStyle name="Comma 2 22 2 2" xfId="207" xr:uid="{935246E3-5EB2-4916-9647-AFA3C4EEADFD}"/>
    <cellStyle name="Comma 2 22 2 2 2" xfId="2161" xr:uid="{C3CE75E5-BA91-4322-8F13-6B8D1BB66249}"/>
    <cellStyle name="Comma 2 22 2 3" xfId="1686" xr:uid="{080496D2-1246-468C-9839-18A36DE58D5A}"/>
    <cellStyle name="Comma 2 22 2 3 2" xfId="2941" xr:uid="{7651E7FD-BAC6-44B2-9684-E390BCF0F74F}"/>
    <cellStyle name="Comma 2 22 2 4" xfId="2160" xr:uid="{F07A895A-527D-4A54-BB2B-99E38A35D47B}"/>
    <cellStyle name="Comma 2 22 2 5" xfId="3371" xr:uid="{A1B0405D-D186-4F96-BBBD-E3DCF733D46F}"/>
    <cellStyle name="Comma 2 22 3" xfId="208" xr:uid="{C663CBEC-3442-4907-8544-B6CE85031DB6}"/>
    <cellStyle name="Comma 2 22 3 2" xfId="2162" xr:uid="{2C780350-3F4F-4600-BDFE-C433701E2EF1}"/>
    <cellStyle name="Comma 2 22 4" xfId="1685" xr:uid="{C3AA7EF9-E3F4-403E-806D-943016BC3389}"/>
    <cellStyle name="Comma 2 22 4 2" xfId="2940" xr:uid="{F149FDAD-4DA2-4B2D-9B06-FE606C6C2550}"/>
    <cellStyle name="Comma 2 22 5" xfId="2159" xr:uid="{8237A3DC-A4EE-4363-BBE0-81B40367F93A}"/>
    <cellStyle name="Comma 2 22 6" xfId="3370" xr:uid="{4D2B1A33-3AF4-4640-B42B-21B5848489AD}"/>
    <cellStyle name="Comma 2 23" xfId="209" xr:uid="{CBAAC208-72D2-4CF1-9AFE-2DEADD6814CE}"/>
    <cellStyle name="Comma 2 23 2" xfId="210" xr:uid="{9AB63AAC-C61E-4468-95A7-62372B663CBB}"/>
    <cellStyle name="Comma 2 23 2 2" xfId="211" xr:uid="{DE8E1238-8E4F-4631-8E1D-FA6547CD45EE}"/>
    <cellStyle name="Comma 2 23 2 2 2" xfId="2165" xr:uid="{BA2A3505-F485-4960-95F0-84A07D3FEDD4}"/>
    <cellStyle name="Comma 2 23 2 3" xfId="1688" xr:uid="{04299E04-C22A-4E48-9845-1A683A01AECB}"/>
    <cellStyle name="Comma 2 23 2 3 2" xfId="2943" xr:uid="{31334ECF-A985-4130-AB68-774BFDFCF788}"/>
    <cellStyle name="Comma 2 23 2 4" xfId="2164" xr:uid="{7E319128-3ADD-473D-8A2A-DFA89F237105}"/>
    <cellStyle name="Comma 2 23 2 5" xfId="3373" xr:uid="{C268828F-5303-4B60-8CD5-6AAA43FBE483}"/>
    <cellStyle name="Comma 2 23 3" xfId="212" xr:uid="{19F845A1-9B67-497B-8572-FB2E0F9B7465}"/>
    <cellStyle name="Comma 2 23 3 2" xfId="2166" xr:uid="{5252C493-FC6F-4E8C-8E60-B540FF1954F2}"/>
    <cellStyle name="Comma 2 23 4" xfId="1687" xr:uid="{1F421625-C0B3-48F0-8E42-47EEF7D35B0E}"/>
    <cellStyle name="Comma 2 23 4 2" xfId="2942" xr:uid="{BEA5E4FA-834B-47D0-BB93-83536E7E61EA}"/>
    <cellStyle name="Comma 2 23 5" xfId="2163" xr:uid="{4F86CE56-E7AE-4B95-A8BA-3638E607A603}"/>
    <cellStyle name="Comma 2 23 6" xfId="3372" xr:uid="{3AE520EA-1A08-4DFE-9FF7-11CDCC4A8B0B}"/>
    <cellStyle name="Comma 2 24" xfId="213" xr:uid="{65730F77-6AFB-420B-B317-1144F2201326}"/>
    <cellStyle name="Comma 2 24 2" xfId="214" xr:uid="{95DD5CDE-C56F-4E8B-A330-FA52CB9A502A}"/>
    <cellStyle name="Comma 2 24 2 2" xfId="215" xr:uid="{F33185FB-0FEC-4723-80D0-1F69A44528B3}"/>
    <cellStyle name="Comma 2 24 2 2 2" xfId="2169" xr:uid="{5CC9E240-50BA-4364-9456-4B01A60913F5}"/>
    <cellStyle name="Comma 2 24 2 3" xfId="1690" xr:uid="{43B7B7AE-7283-4E67-98CC-9A1B6446697F}"/>
    <cellStyle name="Comma 2 24 2 3 2" xfId="2945" xr:uid="{D10A3FD3-4E88-4062-B1F5-472625B70632}"/>
    <cellStyle name="Comma 2 24 2 4" xfId="2168" xr:uid="{D80BFB8B-E411-47F7-8B68-4573B8961EB9}"/>
    <cellStyle name="Comma 2 24 2 5" xfId="3375" xr:uid="{075BFCBB-AC74-417A-BC88-2A35095C659C}"/>
    <cellStyle name="Comma 2 24 3" xfId="216" xr:uid="{A1A71D10-57A2-45B1-9C0A-310535C1D872}"/>
    <cellStyle name="Comma 2 24 3 2" xfId="2170" xr:uid="{17011E4D-0541-45D9-A120-6F2D47D4E3A2}"/>
    <cellStyle name="Comma 2 24 4" xfId="1689" xr:uid="{E9CD9F70-CABC-4CEC-84E3-A84319B9D9B1}"/>
    <cellStyle name="Comma 2 24 4 2" xfId="2944" xr:uid="{3D87592F-4A87-4BFC-99AD-4A2DA6706A13}"/>
    <cellStyle name="Comma 2 24 5" xfId="2167" xr:uid="{152CA607-8B2F-46E3-B615-D4402CE7CB95}"/>
    <cellStyle name="Comma 2 24 6" xfId="3374" xr:uid="{00595589-BA70-4CB4-8F98-01906EA7EE19}"/>
    <cellStyle name="Comma 2 25" xfId="217" xr:uid="{6533021F-FFB0-4017-8FA9-FA2173761B9E}"/>
    <cellStyle name="Comma 2 25 2" xfId="218" xr:uid="{6186A7A6-24CF-47D5-83D2-896E38DCE7DC}"/>
    <cellStyle name="Comma 2 25 2 2" xfId="219" xr:uid="{05590BEC-C957-4FC6-A08E-947F682E325F}"/>
    <cellStyle name="Comma 2 25 2 2 2" xfId="2173" xr:uid="{9F8A63C5-D037-4759-B4C1-FE6B456911E2}"/>
    <cellStyle name="Comma 2 25 2 3" xfId="1692" xr:uid="{84A13D0D-EAA7-4E0A-90C7-51E3FA2B92DD}"/>
    <cellStyle name="Comma 2 25 2 3 2" xfId="2947" xr:uid="{762F3584-C641-4DE7-A179-A2DC011C34D8}"/>
    <cellStyle name="Comma 2 25 2 4" xfId="2172" xr:uid="{604F80AB-447B-4580-B082-96DE120CA7DC}"/>
    <cellStyle name="Comma 2 25 2 5" xfId="3377" xr:uid="{8A2044E0-B38B-4851-B3E8-3A1540866626}"/>
    <cellStyle name="Comma 2 25 3" xfId="220" xr:uid="{D02F5E56-774D-4420-9045-3A1E40E6BAF1}"/>
    <cellStyle name="Comma 2 25 3 2" xfId="2174" xr:uid="{45A54F33-14E8-4098-A216-39E8E83969E3}"/>
    <cellStyle name="Comma 2 25 4" xfId="1691" xr:uid="{959DF2F7-1D2A-4018-886D-825D58E25084}"/>
    <cellStyle name="Comma 2 25 4 2" xfId="2946" xr:uid="{2681A6B3-07B3-4AD1-801D-0E6EFB284F28}"/>
    <cellStyle name="Comma 2 25 5" xfId="2171" xr:uid="{25F62ADB-B53C-43E1-BD84-776137568152}"/>
    <cellStyle name="Comma 2 25 6" xfId="3376" xr:uid="{A4E8EBD6-CE84-4713-999C-724EDA3D20D0}"/>
    <cellStyle name="Comma 2 26" xfId="221" xr:uid="{38C55240-B99A-43E4-8917-F4BB45A95698}"/>
    <cellStyle name="Comma 2 26 2" xfId="222" xr:uid="{A644583E-7684-48C7-A4F2-5F233E332281}"/>
    <cellStyle name="Comma 2 26 2 2" xfId="223" xr:uid="{41A6DEAE-1673-4A4B-B769-B4C5E154D280}"/>
    <cellStyle name="Comma 2 26 2 2 2" xfId="2177" xr:uid="{7C30EA8C-C0FE-4A37-A6EE-E30552A7EDFB}"/>
    <cellStyle name="Comma 2 26 2 3" xfId="1694" xr:uid="{6E99539F-CBD3-4E87-AFEF-5D62944FDD5D}"/>
    <cellStyle name="Comma 2 26 2 3 2" xfId="2949" xr:uid="{DFAB00C5-5041-420B-868C-78FBA0A5A36A}"/>
    <cellStyle name="Comma 2 26 2 4" xfId="2176" xr:uid="{EAD6FC0D-C6C7-4F72-B983-D12AC6273CA5}"/>
    <cellStyle name="Comma 2 26 2 5" xfId="3379" xr:uid="{D4D81EC6-3ECB-4804-A2B4-AF10F1FFD23E}"/>
    <cellStyle name="Comma 2 26 3" xfId="224" xr:uid="{309E94F7-5897-4A57-BD20-DD34425641C7}"/>
    <cellStyle name="Comma 2 26 3 2" xfId="2178" xr:uid="{67EB7922-788A-40B6-8814-55BF190CB52B}"/>
    <cellStyle name="Comma 2 26 4" xfId="1693" xr:uid="{BC87FC82-C593-4BC9-9B6C-7CABDD85890D}"/>
    <cellStyle name="Comma 2 26 4 2" xfId="2948" xr:uid="{4CF37AC1-8B60-451D-981F-5EC218F5B87A}"/>
    <cellStyle name="Comma 2 26 5" xfId="2175" xr:uid="{0B88D8FE-5F76-4283-A7D1-7FBE63B5102D}"/>
    <cellStyle name="Comma 2 26 6" xfId="3378" xr:uid="{441F20BF-55C6-4F9B-A7C8-766E3E707D25}"/>
    <cellStyle name="Comma 2 27" xfId="225" xr:uid="{59A71493-F352-4C64-A6A6-B7AED12F58DC}"/>
    <cellStyle name="Comma 2 27 2" xfId="226" xr:uid="{484898B4-8A60-48A3-B3E6-635E46177F3B}"/>
    <cellStyle name="Comma 2 27 2 2" xfId="227" xr:uid="{14607106-481E-4C95-9BA6-5CABF8F6BA7E}"/>
    <cellStyle name="Comma 2 27 2 2 2" xfId="2181" xr:uid="{027286D3-8DF6-44AD-994E-DA815A5DE472}"/>
    <cellStyle name="Comma 2 27 2 3" xfId="1696" xr:uid="{608DFDFC-D003-482D-A99A-BFD77519529D}"/>
    <cellStyle name="Comma 2 27 2 3 2" xfId="2951" xr:uid="{84FF5704-6C6D-4B45-852F-1AACBD12C14A}"/>
    <cellStyle name="Comma 2 27 2 4" xfId="2180" xr:uid="{FB3FDB3A-F10F-44D1-9B3A-8FA786B8DE5D}"/>
    <cellStyle name="Comma 2 27 2 5" xfId="3381" xr:uid="{B612BB1E-B3CF-402A-96F4-B13703BC9BE2}"/>
    <cellStyle name="Comma 2 27 3" xfId="228" xr:uid="{184C9EF2-2F99-4DCA-B442-525269E7DF7B}"/>
    <cellStyle name="Comma 2 27 3 2" xfId="2182" xr:uid="{77750EB1-E7C0-4ABF-82EF-DDC285A858B8}"/>
    <cellStyle name="Comma 2 27 4" xfId="1695" xr:uid="{9331EBB2-1327-4917-8905-D57DA309FF34}"/>
    <cellStyle name="Comma 2 27 4 2" xfId="2950" xr:uid="{FA527C80-0426-4D8B-9BD5-359F6183EC3E}"/>
    <cellStyle name="Comma 2 27 5" xfId="2179" xr:uid="{49C28899-7283-4C49-8B4B-648A0CCC7735}"/>
    <cellStyle name="Comma 2 27 6" xfId="3380" xr:uid="{772571CE-7825-4337-AD92-630EDE1CA88B}"/>
    <cellStyle name="Comma 2 28" xfId="229" xr:uid="{8E89C92D-18BA-435B-BEF1-FF89A3743053}"/>
    <cellStyle name="Comma 2 28 2" xfId="230" xr:uid="{DAA3949F-C9B5-418E-9B67-0B5600F5AB85}"/>
    <cellStyle name="Comma 2 28 2 2" xfId="231" xr:uid="{DAEFFAB1-483F-4E1C-88D7-6AC37FD06E3A}"/>
    <cellStyle name="Comma 2 28 2 2 2" xfId="2185" xr:uid="{1C6171C5-35D4-4057-BD22-60D12A538278}"/>
    <cellStyle name="Comma 2 28 2 3" xfId="1698" xr:uid="{17683386-50BD-4EA2-827E-8CC4F6FE9FCD}"/>
    <cellStyle name="Comma 2 28 2 3 2" xfId="2953" xr:uid="{C2715F09-DE4A-4E41-8A55-AC4D00C0B517}"/>
    <cellStyle name="Comma 2 28 2 4" xfId="2184" xr:uid="{AB5CD240-3393-42E3-8522-AC25EAFCBB76}"/>
    <cellStyle name="Comma 2 28 2 5" xfId="3383" xr:uid="{91629EC9-2DCD-4FDC-BE00-C44171545C77}"/>
    <cellStyle name="Comma 2 28 3" xfId="232" xr:uid="{9EB982B9-72C4-4452-BC55-717FF1E10D55}"/>
    <cellStyle name="Comma 2 28 3 2" xfId="2186" xr:uid="{FCB42AD1-A4E9-417F-8E7F-88A2D70AECCA}"/>
    <cellStyle name="Comma 2 28 4" xfId="1697" xr:uid="{E3D420ED-EF9A-4199-8042-3D7BCAA75097}"/>
    <cellStyle name="Comma 2 28 4 2" xfId="2952" xr:uid="{3603901E-61AC-42C6-850E-02526B07A9F1}"/>
    <cellStyle name="Comma 2 28 5" xfId="2183" xr:uid="{71D0BFDB-9C8E-41A8-A7D6-000EA020C130}"/>
    <cellStyle name="Comma 2 28 6" xfId="3382" xr:uid="{3932D738-40D0-481D-806C-FD9EC99848F5}"/>
    <cellStyle name="Comma 2 29" xfId="233" xr:uid="{4CB822C9-BBA7-4B1D-BD62-766B84ABD69B}"/>
    <cellStyle name="Comma 2 29 2" xfId="234" xr:uid="{40CA7228-E1BD-48B9-8E26-D6304F743BC7}"/>
    <cellStyle name="Comma 2 29 2 2" xfId="235" xr:uid="{72E3CE40-90A1-4763-9547-1D8DCD6466BE}"/>
    <cellStyle name="Comma 2 29 2 2 2" xfId="2189" xr:uid="{E84D9027-8641-4452-AFCA-53EAF24B6EDB}"/>
    <cellStyle name="Comma 2 29 2 3" xfId="1700" xr:uid="{6125B2BE-400B-49B2-9300-0371995AA88B}"/>
    <cellStyle name="Comma 2 29 2 3 2" xfId="2955" xr:uid="{050F9699-5991-42F2-BE12-1DBA4CF363C7}"/>
    <cellStyle name="Comma 2 29 2 4" xfId="2188" xr:uid="{D63A0B75-A16C-42EE-A082-57C23279D28F}"/>
    <cellStyle name="Comma 2 29 2 5" xfId="3385" xr:uid="{0BE709B9-B621-4E5D-A275-35E1603E7692}"/>
    <cellStyle name="Comma 2 29 3" xfId="236" xr:uid="{80F2096E-28E7-4C0F-BC02-7954F68E0C6D}"/>
    <cellStyle name="Comma 2 29 3 2" xfId="2190" xr:uid="{574291DD-9CB2-4E9D-A6E6-BA520B2033C7}"/>
    <cellStyle name="Comma 2 29 4" xfId="1699" xr:uid="{23D8F276-B400-4866-BEFC-C70AF8773D96}"/>
    <cellStyle name="Comma 2 29 4 2" xfId="2954" xr:uid="{61DC5147-5654-4AE0-92ED-86CAD5D946C9}"/>
    <cellStyle name="Comma 2 29 5" xfId="2187" xr:uid="{2CCEBE85-D2D4-4A06-8414-ABBA35380101}"/>
    <cellStyle name="Comma 2 29 6" xfId="3384" xr:uid="{FD62D32A-01CA-4C77-8A88-8E1D25EE6C17}"/>
    <cellStyle name="Comma 2 3" xfId="237" xr:uid="{A8A5ABB5-A8E1-47E9-B6AB-0D48C828A839}"/>
    <cellStyle name="Comma 2 3 2" xfId="238" xr:uid="{CD538374-E4EE-4F6E-975B-6CAB020E260B}"/>
    <cellStyle name="Comma 2 3 2 2" xfId="239" xr:uid="{065E72AB-E8D2-46F1-B949-E18710C4C94C}"/>
    <cellStyle name="Comma 2 3 2 2 2" xfId="2193" xr:uid="{70CB21BE-065F-42E9-AEA3-A9F97C27FBC2}"/>
    <cellStyle name="Comma 2 3 2 3" xfId="1702" xr:uid="{C91C2141-271A-4D81-868A-2FBA37AB2920}"/>
    <cellStyle name="Comma 2 3 2 3 2" xfId="2957" xr:uid="{853BECF8-9060-4B8E-AD50-7D64C8387716}"/>
    <cellStyle name="Comma 2 3 2 4" xfId="2192" xr:uid="{2B0874F3-7AEC-4244-983B-A625A6BD0443}"/>
    <cellStyle name="Comma 2 3 2 5" xfId="3387" xr:uid="{3245EDEF-EEB8-4D0D-A19C-D85EB4DB8D53}"/>
    <cellStyle name="Comma 2 3 3" xfId="240" xr:uid="{5036DF9B-80BB-4A15-8673-C793CB823D64}"/>
    <cellStyle name="Comma 2 3 4" xfId="241" xr:uid="{46ED7AF8-8D48-4418-9936-8C54BA41BAB8}"/>
    <cellStyle name="Comma 2 3 4 2" xfId="2194" xr:uid="{F4EE5925-3467-470C-A647-32D61C3DD07A}"/>
    <cellStyle name="Comma 2 3 5" xfId="1701" xr:uid="{841BEBF8-2A4A-4CFF-A7E8-31E0A79118B3}"/>
    <cellStyle name="Comma 2 3 5 2" xfId="2956" xr:uid="{A789D8FC-4B51-44D4-A220-57968339F896}"/>
    <cellStyle name="Comma 2 3 6" xfId="2191" xr:uid="{E177A775-21C1-47A9-97E4-E97D8F2243E2}"/>
    <cellStyle name="Comma 2 3 7" xfId="3386" xr:uid="{92BDD9D3-37AE-4319-AA56-C768EC657B0C}"/>
    <cellStyle name="Comma 2 30" xfId="242" xr:uid="{F3ECA362-FE30-4B98-9E45-F388A6C14C32}"/>
    <cellStyle name="Comma 2 30 2" xfId="243" xr:uid="{E83280FD-137E-4EC3-A8CE-33E290BA1696}"/>
    <cellStyle name="Comma 2 30 2 2" xfId="244" xr:uid="{3914A1B2-DA94-4F24-8EDE-98998E97BBCD}"/>
    <cellStyle name="Comma 2 30 2 2 2" xfId="2197" xr:uid="{58F268EF-C914-49C9-AD9F-5AD3E03F9821}"/>
    <cellStyle name="Comma 2 30 2 3" xfId="1704" xr:uid="{8E20AA0D-C112-4F81-96BC-B2ED84FA7D0B}"/>
    <cellStyle name="Comma 2 30 2 3 2" xfId="2959" xr:uid="{2DD7C4BA-89FF-4951-8418-E23E852F6137}"/>
    <cellStyle name="Comma 2 30 2 4" xfId="2196" xr:uid="{5B75E3D6-9F19-4C7C-86DD-55092D9A01F9}"/>
    <cellStyle name="Comma 2 30 2 5" xfId="3389" xr:uid="{6F127EB1-17A8-428D-AED8-7D6C3E3CC736}"/>
    <cellStyle name="Comma 2 30 3" xfId="245" xr:uid="{F0A97AAF-2B82-4924-A3A6-200F5D8AA573}"/>
    <cellStyle name="Comma 2 30 3 2" xfId="2198" xr:uid="{B087D78D-704E-4A4E-AE16-9833AE0A5136}"/>
    <cellStyle name="Comma 2 30 4" xfId="1703" xr:uid="{E74A162D-C7DA-4A90-9EE2-456123CBC76C}"/>
    <cellStyle name="Comma 2 30 4 2" xfId="2958" xr:uid="{4B7B693A-962D-405B-9CCD-6F2A8EEE9B19}"/>
    <cellStyle name="Comma 2 30 5" xfId="2195" xr:uid="{CE9F3079-0726-4C7D-9F1C-FB35CB48C6F7}"/>
    <cellStyle name="Comma 2 30 6" xfId="3388" xr:uid="{9E606D10-A788-459B-B8F7-AC1ADB287DD5}"/>
    <cellStyle name="Comma 2 31" xfId="246" xr:uid="{77C9EFD2-673D-4C7C-88E4-79B01E41DD07}"/>
    <cellStyle name="Comma 2 31 2" xfId="247" xr:uid="{E7A5DA4D-B3E0-4519-A56E-7C69A0697F05}"/>
    <cellStyle name="Comma 2 31 2 2" xfId="248" xr:uid="{4CF94CBF-ECD4-42F9-909A-BE9ED3CBE057}"/>
    <cellStyle name="Comma 2 31 2 2 2" xfId="2201" xr:uid="{7ADEAA1C-CBE1-4232-B64A-7B989DFAF265}"/>
    <cellStyle name="Comma 2 31 2 3" xfId="1706" xr:uid="{7EF9243F-34BE-4094-AB23-E61A5DB93BF4}"/>
    <cellStyle name="Comma 2 31 2 3 2" xfId="2961" xr:uid="{E1A59395-0FCF-42F2-A013-5635D9777160}"/>
    <cellStyle name="Comma 2 31 2 4" xfId="2200" xr:uid="{46A5D1B1-351A-499E-9D19-D32125838E90}"/>
    <cellStyle name="Comma 2 31 2 5" xfId="3391" xr:uid="{7050C5FE-C3DF-4A0F-88BB-C288A6FEADD4}"/>
    <cellStyle name="Comma 2 31 3" xfId="249" xr:uid="{0B8A4707-0EF4-45A8-AA32-9B846EAE42A8}"/>
    <cellStyle name="Comma 2 31 3 2" xfId="2202" xr:uid="{8712244B-A4B0-4B09-8FEC-5450CF497EA1}"/>
    <cellStyle name="Comma 2 31 4" xfId="1705" xr:uid="{8060628B-3FF9-47FA-A3D1-35ADCDADA0BF}"/>
    <cellStyle name="Comma 2 31 4 2" xfId="2960" xr:uid="{D4BAF09F-1BAD-4E13-AEDA-D93A6A4B11CC}"/>
    <cellStyle name="Comma 2 31 5" xfId="2199" xr:uid="{CCDB560B-368E-4D8F-8C99-B78E85106B7F}"/>
    <cellStyle name="Comma 2 31 6" xfId="3390" xr:uid="{1F184436-DCFD-47D8-9D2B-BD9A1C8B12A8}"/>
    <cellStyle name="Comma 2 32" xfId="250" xr:uid="{1076F128-7758-4A57-94CD-F3F6FE82D99A}"/>
    <cellStyle name="Comma 2 32 2" xfId="251" xr:uid="{1253A3DC-82D2-4886-A9B0-C2C930130A54}"/>
    <cellStyle name="Comma 2 32 2 2" xfId="252" xr:uid="{70880A5B-03B6-4DA6-B14C-02F108E9F5FE}"/>
    <cellStyle name="Comma 2 32 2 2 2" xfId="2205" xr:uid="{BE7F096A-798E-4109-AE9C-DF85EB26C6C4}"/>
    <cellStyle name="Comma 2 32 2 3" xfId="1708" xr:uid="{560BC2A8-7D2C-4B55-93F9-C7D0A781134F}"/>
    <cellStyle name="Comma 2 32 2 3 2" xfId="2963" xr:uid="{940045B0-D4B4-4089-8DA1-DB19BA1E01A3}"/>
    <cellStyle name="Comma 2 32 2 4" xfId="2204" xr:uid="{79C327FB-C1E6-4A67-8B1F-9F72263C0E4D}"/>
    <cellStyle name="Comma 2 32 2 5" xfId="3393" xr:uid="{502B6E7C-6511-4456-A0F4-1EF5A46C223F}"/>
    <cellStyle name="Comma 2 32 3" xfId="253" xr:uid="{5CFE26F2-A499-4A15-BB73-69CE50D5FE1C}"/>
    <cellStyle name="Comma 2 32 3 2" xfId="2206" xr:uid="{16EDB785-D48F-4FC0-B0F7-EF3E17DE9DF5}"/>
    <cellStyle name="Comma 2 32 4" xfId="1707" xr:uid="{FC1D911A-02BF-4840-8BDA-15D1CD5FE3FA}"/>
    <cellStyle name="Comma 2 32 4 2" xfId="2962" xr:uid="{9F9DE671-A8F8-4365-BF3B-2FABF127905D}"/>
    <cellStyle name="Comma 2 32 5" xfId="2203" xr:uid="{388875E2-5C07-4314-A3B1-90691D111552}"/>
    <cellStyle name="Comma 2 32 6" xfId="3392" xr:uid="{71BB8CBC-44D0-487E-B1E9-8D056CD3709F}"/>
    <cellStyle name="Comma 2 33" xfId="254" xr:uid="{7892035C-63A2-479A-9DC2-ACDC90734B90}"/>
    <cellStyle name="Comma 2 33 2" xfId="255" xr:uid="{4BBC0018-2E96-46E9-B516-6D520246DBE2}"/>
    <cellStyle name="Comma 2 33 2 2" xfId="256" xr:uid="{2FEB4CCB-C9E6-4C2B-B3D6-17D4BB7396C4}"/>
    <cellStyle name="Comma 2 33 2 2 2" xfId="2209" xr:uid="{8DF3444A-7D14-458E-A14C-1B449391C68F}"/>
    <cellStyle name="Comma 2 33 2 3" xfId="1710" xr:uid="{BE7A372C-A353-4CBF-A7F4-CB4402EFE4FF}"/>
    <cellStyle name="Comma 2 33 2 3 2" xfId="2965" xr:uid="{C637C67B-3897-4DD2-9FA1-D19BB99F6809}"/>
    <cellStyle name="Comma 2 33 2 4" xfId="2208" xr:uid="{7A3C7BCE-9C87-4DA0-9F11-613BEEE7421C}"/>
    <cellStyle name="Comma 2 33 2 5" xfId="3395" xr:uid="{A8CE813F-6D50-4824-A804-1B501722107D}"/>
    <cellStyle name="Comma 2 33 3" xfId="257" xr:uid="{30823DE4-9C51-4FA3-94EE-7EFE72F4A2E5}"/>
    <cellStyle name="Comma 2 33 3 2" xfId="2210" xr:uid="{CA46968F-C6E3-4D78-BEED-1A18F992ECB5}"/>
    <cellStyle name="Comma 2 33 4" xfId="1709" xr:uid="{C5F8EE1B-8A75-4B2E-82FE-C438C81B0491}"/>
    <cellStyle name="Comma 2 33 4 2" xfId="2964" xr:uid="{D3724981-5061-4AD8-9FCB-491D83BB472A}"/>
    <cellStyle name="Comma 2 33 5" xfId="2207" xr:uid="{86A31EEB-0886-4D6B-A763-F0BADE3B6EE6}"/>
    <cellStyle name="Comma 2 33 6" xfId="3394" xr:uid="{455BD96F-99F2-4211-B068-B9D818FECB40}"/>
    <cellStyle name="Comma 2 34" xfId="258" xr:uid="{CEB9B21A-324C-4CAC-89D9-9CE9E97DF6CC}"/>
    <cellStyle name="Comma 2 34 2" xfId="259" xr:uid="{570B54CE-DD3F-48BB-8724-4882E30E0106}"/>
    <cellStyle name="Comma 2 34 2 2" xfId="260" xr:uid="{3738807D-0A03-4F8C-B988-3D1808EB5487}"/>
    <cellStyle name="Comma 2 34 2 2 2" xfId="2213" xr:uid="{AB26D702-6AF0-4162-9BD1-784CF5E8E9E1}"/>
    <cellStyle name="Comma 2 34 2 3" xfId="1712" xr:uid="{040CEBA2-0062-43BD-98DF-9391F1CD6DC6}"/>
    <cellStyle name="Comma 2 34 2 3 2" xfId="2967" xr:uid="{8E41A630-2C54-498B-A873-7EC16CE82E6A}"/>
    <cellStyle name="Comma 2 34 2 4" xfId="2212" xr:uid="{2E4BD973-7B30-4D30-9443-8AFBEB2BBC55}"/>
    <cellStyle name="Comma 2 34 2 5" xfId="3397" xr:uid="{9B26FD14-8D36-4ED1-B8E3-ACE53DD99A5D}"/>
    <cellStyle name="Comma 2 34 3" xfId="261" xr:uid="{79FC65A2-3636-4CD4-A7CB-4E51FA328D7C}"/>
    <cellStyle name="Comma 2 34 3 2" xfId="2214" xr:uid="{0BA9D662-7886-4438-9253-DB4D38E6A5D7}"/>
    <cellStyle name="Comma 2 34 4" xfId="1711" xr:uid="{15CDB6E0-CEE9-4E75-BB9C-31C722019C8F}"/>
    <cellStyle name="Comma 2 34 4 2" xfId="2966" xr:uid="{4E754AF0-EBF0-4BC1-802F-5056AC0184A7}"/>
    <cellStyle name="Comma 2 34 5" xfId="2211" xr:uid="{DD1D39BE-E86F-401F-B516-5085414F69BF}"/>
    <cellStyle name="Comma 2 34 6" xfId="3396" xr:uid="{304AB45D-FF8F-4078-9F04-3DDF241FDB9E}"/>
    <cellStyle name="Comma 2 35" xfId="262" xr:uid="{A12DDB3A-A0E6-4869-AA50-9BCA6D643D03}"/>
    <cellStyle name="Comma 2 35 2" xfId="263" xr:uid="{41047DD1-902F-492F-A9F5-DBFA69ED0294}"/>
    <cellStyle name="Comma 2 35 2 2" xfId="264" xr:uid="{F806FB9F-8D0D-4CD2-812C-06A318A101A2}"/>
    <cellStyle name="Comma 2 35 2 2 2" xfId="2217" xr:uid="{F8A822E2-2A9D-4194-BE9C-982CC69139D3}"/>
    <cellStyle name="Comma 2 35 2 3" xfId="1714" xr:uid="{12E25008-FD97-4753-B748-CBB9F6F67FD7}"/>
    <cellStyle name="Comma 2 35 2 3 2" xfId="2969" xr:uid="{425035D6-E829-4314-BEFC-99EFC2C88408}"/>
    <cellStyle name="Comma 2 35 2 4" xfId="2216" xr:uid="{835B7C98-3BFC-4F77-9B29-D9CC750575AB}"/>
    <cellStyle name="Comma 2 35 2 5" xfId="3399" xr:uid="{37C887B5-BE75-4C0A-BD47-ABBC4900E45B}"/>
    <cellStyle name="Comma 2 35 3" xfId="265" xr:uid="{46C5BDF3-1272-4250-9244-5A6A0E1D0276}"/>
    <cellStyle name="Comma 2 35 3 2" xfId="2218" xr:uid="{9AA44548-569A-4FF1-AC36-5832BB3992B3}"/>
    <cellStyle name="Comma 2 35 4" xfId="1713" xr:uid="{4F58FC6B-2E49-4CE3-8584-CE56A47978AD}"/>
    <cellStyle name="Comma 2 35 4 2" xfId="2968" xr:uid="{D69460A0-1511-49A5-A201-02412BA0E15D}"/>
    <cellStyle name="Comma 2 35 5" xfId="2215" xr:uid="{6D53365E-9A1C-4932-A60E-DD78C24C8F00}"/>
    <cellStyle name="Comma 2 35 6" xfId="3398" xr:uid="{5C93838E-0513-4FF5-908E-07F01596D290}"/>
    <cellStyle name="Comma 2 36" xfId="266" xr:uid="{FA83CA89-2443-4D35-AAD2-83C9D556299B}"/>
    <cellStyle name="Comma 2 36 2" xfId="267" xr:uid="{97B78607-FB49-41D4-9213-E0D2AEA3A715}"/>
    <cellStyle name="Comma 2 36 2 2" xfId="268" xr:uid="{760B573D-CD8F-4371-870B-758AA8D5D8D4}"/>
    <cellStyle name="Comma 2 36 2 2 2" xfId="2221" xr:uid="{DD60BD47-E43B-4E1A-B01E-E7C17E95017B}"/>
    <cellStyle name="Comma 2 36 2 3" xfId="1716" xr:uid="{46002265-F930-44D4-83C2-187928AD3585}"/>
    <cellStyle name="Comma 2 36 2 3 2" xfId="2971" xr:uid="{B0ED99E8-3DAF-4A01-85E0-3E49C3818BA8}"/>
    <cellStyle name="Comma 2 36 2 4" xfId="2220" xr:uid="{0D7B6FDA-9E84-4035-8EE9-9CB21E016FB7}"/>
    <cellStyle name="Comma 2 36 2 5" xfId="3401" xr:uid="{68A641E1-1676-4BEB-AE71-DF83C7854D83}"/>
    <cellStyle name="Comma 2 36 3" xfId="269" xr:uid="{C96A7078-B0AE-4B33-86DF-9F642B02EA79}"/>
    <cellStyle name="Comma 2 36 3 2" xfId="2222" xr:uid="{94DA5E71-3D19-4EC4-91F5-72E331383460}"/>
    <cellStyle name="Comma 2 36 4" xfId="1715" xr:uid="{A3D4F8BF-60E7-4344-A40C-9D7845D27C9E}"/>
    <cellStyle name="Comma 2 36 4 2" xfId="2970" xr:uid="{9DC19B21-0C5C-4510-B565-B48C632B2BA5}"/>
    <cellStyle name="Comma 2 36 5" xfId="2219" xr:uid="{ADDDC6F4-EBF3-4896-AE67-B0433B496995}"/>
    <cellStyle name="Comma 2 36 6" xfId="3400" xr:uid="{6BE40B15-ECA7-4A56-94EC-54C900752709}"/>
    <cellStyle name="Comma 2 37" xfId="270" xr:uid="{6A7E5E2B-AF46-4880-9366-63929AE7C5A1}"/>
    <cellStyle name="Comma 2 37 2" xfId="271" xr:uid="{9782E801-578E-4603-91D3-CDD494984638}"/>
    <cellStyle name="Comma 2 37 2 2" xfId="272" xr:uid="{FC119ACA-2DF2-4BD0-A63E-01B54DAFC347}"/>
    <cellStyle name="Comma 2 37 2 2 2" xfId="2225" xr:uid="{CA3A3483-CBF7-4C20-AAA5-DC40A9BC1E62}"/>
    <cellStyle name="Comma 2 37 2 3" xfId="1718" xr:uid="{96C6892B-D246-4F02-AE21-B45A48F1F34B}"/>
    <cellStyle name="Comma 2 37 2 3 2" xfId="2973" xr:uid="{6BB591A2-401A-4878-86C5-3EB97ACE494B}"/>
    <cellStyle name="Comma 2 37 2 4" xfId="2224" xr:uid="{9C166DAC-C5BB-4E4F-B37B-1D7AC540B001}"/>
    <cellStyle name="Comma 2 37 2 5" xfId="3403" xr:uid="{ED82DE12-2AA1-42EB-AAC8-7DA861F7E8B4}"/>
    <cellStyle name="Comma 2 37 3" xfId="273" xr:uid="{F95D6417-867D-40A3-A76C-1C2931CCD858}"/>
    <cellStyle name="Comma 2 37 3 2" xfId="2226" xr:uid="{E4606583-DEB0-4F68-B864-FEA7462D92EA}"/>
    <cellStyle name="Comma 2 37 4" xfId="1717" xr:uid="{D082B19C-160A-4FAD-9B30-0643FF121253}"/>
    <cellStyle name="Comma 2 37 4 2" xfId="2972" xr:uid="{9BA22154-4624-4209-9D26-9D642427B0F4}"/>
    <cellStyle name="Comma 2 37 5" xfId="2223" xr:uid="{DAA981F0-FABA-4536-9027-419097EBB119}"/>
    <cellStyle name="Comma 2 37 6" xfId="3402" xr:uid="{56E61573-F36A-48BB-81AB-D0ACDBFF7979}"/>
    <cellStyle name="Comma 2 38" xfId="274" xr:uid="{455BFC11-0658-4235-AD94-77CBE44353FD}"/>
    <cellStyle name="Comma 2 38 2" xfId="275" xr:uid="{2CFF9576-4267-40B0-9DE2-90509259EBC6}"/>
    <cellStyle name="Comma 2 38 2 2" xfId="276" xr:uid="{C2D9D3DC-2EFD-4E20-9CEC-05D598CFCAFC}"/>
    <cellStyle name="Comma 2 38 2 2 2" xfId="2229" xr:uid="{521207CF-19CC-4B72-91E0-F12EA065AE0F}"/>
    <cellStyle name="Comma 2 38 2 3" xfId="1720" xr:uid="{2749B3FC-8AF3-4B90-ADC4-B388B247F5DE}"/>
    <cellStyle name="Comma 2 38 2 3 2" xfId="2975" xr:uid="{127A2DA2-6630-4FBE-B438-04E5C6BFE7FD}"/>
    <cellStyle name="Comma 2 38 2 4" xfId="2228" xr:uid="{3A84EF24-3881-4576-A279-8C16868A8DB9}"/>
    <cellStyle name="Comma 2 38 2 5" xfId="3405" xr:uid="{3304B0CB-5C19-4C3B-9AD2-70BC7CDF0522}"/>
    <cellStyle name="Comma 2 38 3" xfId="277" xr:uid="{D5CC7BEF-CABC-4869-AAB8-56673CF47170}"/>
    <cellStyle name="Comma 2 38 3 2" xfId="2230" xr:uid="{A7D46D98-57F9-4496-8883-64B7610683BC}"/>
    <cellStyle name="Comma 2 38 4" xfId="1719" xr:uid="{94F0CC24-A2E3-4872-AC28-291D06D3B739}"/>
    <cellStyle name="Comma 2 38 4 2" xfId="2974" xr:uid="{D1C90C43-89FB-4D98-98EA-10CEF297B53E}"/>
    <cellStyle name="Comma 2 38 5" xfId="2227" xr:uid="{FAE479E9-5E06-4D10-9DC7-39A30FBFA92D}"/>
    <cellStyle name="Comma 2 38 6" xfId="3404" xr:uid="{EA33E84D-C639-4762-864E-05D95AECC4BE}"/>
    <cellStyle name="Comma 2 39" xfId="278" xr:uid="{14B34FBB-3B79-4051-9DE8-BC9587DB402F}"/>
    <cellStyle name="Comma 2 39 2" xfId="279" xr:uid="{0797C838-CCD9-46DD-AB92-EF9C1DEFA738}"/>
    <cellStyle name="Comma 2 39 2 2" xfId="280" xr:uid="{CDB55167-FB1B-437E-9C98-9BB55EEED968}"/>
    <cellStyle name="Comma 2 39 2 2 2" xfId="2233" xr:uid="{CD6B672B-2735-4695-A9D2-17C6E63BC5E0}"/>
    <cellStyle name="Comma 2 39 2 3" xfId="1722" xr:uid="{E56822B7-42F0-425F-9AAC-1FAB7FB75664}"/>
    <cellStyle name="Comma 2 39 2 3 2" xfId="2977" xr:uid="{10048D83-4B7B-4FAF-9236-31E86ED5E094}"/>
    <cellStyle name="Comma 2 39 2 4" xfId="2232" xr:uid="{D291B4BD-BC9D-487D-8CC3-FAFF1C07B40C}"/>
    <cellStyle name="Comma 2 39 2 5" xfId="3407" xr:uid="{FCE6F1C7-E65E-48DF-A357-410638CF749B}"/>
    <cellStyle name="Comma 2 39 3" xfId="281" xr:uid="{93C18014-29B9-4C4C-B4C1-F3446F34870B}"/>
    <cellStyle name="Comma 2 39 3 2" xfId="2234" xr:uid="{9EE262EF-5054-4027-8A7C-B46641B4B364}"/>
    <cellStyle name="Comma 2 39 4" xfId="1721" xr:uid="{48AD533B-496B-4E40-9233-17B7CBF9ED9E}"/>
    <cellStyle name="Comma 2 39 4 2" xfId="2976" xr:uid="{93D726F7-9827-4B2B-A375-CA6492A44808}"/>
    <cellStyle name="Comma 2 39 5" xfId="2231" xr:uid="{922C14FA-24D1-4F14-AD72-A63808DC8D07}"/>
    <cellStyle name="Comma 2 39 6" xfId="3406" xr:uid="{EA476B9B-8BEB-43E9-87D2-A2B2A5063BFA}"/>
    <cellStyle name="Comma 2 4" xfId="282" xr:uid="{A36C8838-9E94-495A-8798-7FF83F75AD54}"/>
    <cellStyle name="Comma 2 4 2" xfId="283" xr:uid="{32B148B7-AD91-4DCF-A51F-6CEB35D1FE12}"/>
    <cellStyle name="Comma 2 4 2 2" xfId="284" xr:uid="{75A5506B-A5C5-4752-9483-935D672000D6}"/>
    <cellStyle name="Comma 2 4 2 2 2" xfId="2237" xr:uid="{4CD8D715-07F8-4501-8BC4-1CAE24C4DB2C}"/>
    <cellStyle name="Comma 2 4 2 3" xfId="1724" xr:uid="{72E6A602-3F51-471A-87AC-F489F6EAC5E2}"/>
    <cellStyle name="Comma 2 4 2 3 2" xfId="2979" xr:uid="{D174260D-0F8E-4459-A495-98E289D222B0}"/>
    <cellStyle name="Comma 2 4 2 4" xfId="2236" xr:uid="{A9E1B623-CB40-4E42-8A9A-2EDFF06A36DF}"/>
    <cellStyle name="Comma 2 4 2 5" xfId="3409" xr:uid="{DB59E0C0-220E-488D-9896-C87267A13987}"/>
    <cellStyle name="Comma 2 4 3" xfId="285" xr:uid="{87394D45-0081-4361-A3CA-8DF0E452D7C9}"/>
    <cellStyle name="Comma 2 4 3 2" xfId="2238" xr:uid="{ABFE64B5-36C7-4D98-9E61-7443825DCA21}"/>
    <cellStyle name="Comma 2 4 4" xfId="1723" xr:uid="{DD089C68-E99A-4CC9-867A-D0B38D9F7D21}"/>
    <cellStyle name="Comma 2 4 4 2" xfId="2978" xr:uid="{05FB3CF9-EEAF-4203-8282-BCAB7798BF58}"/>
    <cellStyle name="Comma 2 4 5" xfId="2235" xr:uid="{05E7DACC-08A3-4A34-BC57-069CA961595D}"/>
    <cellStyle name="Comma 2 4 6" xfId="3408" xr:uid="{778CA053-F6B5-4B34-8A59-FE4E03791F4F}"/>
    <cellStyle name="Comma 2 40" xfId="286" xr:uid="{2BF72689-CBDA-4F29-A39C-E12268C4BABB}"/>
    <cellStyle name="Comma 2 40 2" xfId="287" xr:uid="{055F6D4D-5AB1-4F80-A69F-E883AECB3BE6}"/>
    <cellStyle name="Comma 2 40 2 2" xfId="288" xr:uid="{ECE92077-C4BA-44A5-9193-1A58E27CC0BD}"/>
    <cellStyle name="Comma 2 40 2 2 2" xfId="2241" xr:uid="{2A20E719-184C-44CD-83C0-F11A7DCBDC1E}"/>
    <cellStyle name="Comma 2 40 2 3" xfId="1726" xr:uid="{09907E15-1300-4DAB-AA3C-80A4CA902635}"/>
    <cellStyle name="Comma 2 40 2 3 2" xfId="2981" xr:uid="{25BD975A-DF69-482C-9BFA-EE661F031FBF}"/>
    <cellStyle name="Comma 2 40 2 4" xfId="2240" xr:uid="{2A0CDECB-F18A-424D-BBF9-CAAABBF7056D}"/>
    <cellStyle name="Comma 2 40 2 5" xfId="3411" xr:uid="{A289DF46-B01C-4B7D-BD37-9CF75AA5C31F}"/>
    <cellStyle name="Comma 2 40 3" xfId="289" xr:uid="{D5679815-FFD3-4239-9AA7-AC42D4C11274}"/>
    <cellStyle name="Comma 2 40 3 2" xfId="2242" xr:uid="{486290D7-9C67-4603-8E17-20822C2FEBAF}"/>
    <cellStyle name="Comma 2 40 4" xfId="1725" xr:uid="{0EC58CAB-8114-42A7-9ED6-41B854C8CDB3}"/>
    <cellStyle name="Comma 2 40 4 2" xfId="2980" xr:uid="{D88779D2-1DE3-4900-9D90-B4F6E61F9F5D}"/>
    <cellStyle name="Comma 2 40 5" xfId="2239" xr:uid="{CCCFBFE0-17B2-41D2-AB9A-3FCB7AF52CCB}"/>
    <cellStyle name="Comma 2 40 6" xfId="3410" xr:uid="{36A9CC80-DAD7-4309-84E9-CF37B2BFA783}"/>
    <cellStyle name="Comma 2 41" xfId="290" xr:uid="{21D9D789-93AB-428B-A4FF-07697AE53064}"/>
    <cellStyle name="Comma 2 41 2" xfId="291" xr:uid="{6E920258-5B00-4A16-916F-6ACD6FE60EE3}"/>
    <cellStyle name="Comma 2 41 2 2" xfId="292" xr:uid="{B7E08203-AEEF-4E37-A8C5-5A892EDC2267}"/>
    <cellStyle name="Comma 2 41 2 2 2" xfId="2245" xr:uid="{CBF1A550-5220-4128-8D30-701C26E68D2B}"/>
    <cellStyle name="Comma 2 41 2 3" xfId="1728" xr:uid="{B6CC8B51-8B15-4256-ADDD-56A4E7B34DBA}"/>
    <cellStyle name="Comma 2 41 2 3 2" xfId="2983" xr:uid="{7CC8767A-BD57-46D0-88CE-A41F7895BADB}"/>
    <cellStyle name="Comma 2 41 2 4" xfId="2244" xr:uid="{7F21FCDF-EBEE-4139-9507-E6215D25512A}"/>
    <cellStyle name="Comma 2 41 2 5" xfId="3413" xr:uid="{58CCE717-5438-4878-A4B4-247DA909DDA5}"/>
    <cellStyle name="Comma 2 41 3" xfId="293" xr:uid="{C45003DA-8ED8-49AA-94B1-B595A8BAF340}"/>
    <cellStyle name="Comma 2 41 3 2" xfId="2246" xr:uid="{17ACA197-2076-4BDD-845C-DEF69CD08E91}"/>
    <cellStyle name="Comma 2 41 4" xfId="1727" xr:uid="{2FB8161C-4F54-431B-A68B-7F79AECCA5B0}"/>
    <cellStyle name="Comma 2 41 4 2" xfId="2982" xr:uid="{B3C31DC8-D5C6-40B8-8AE7-6EBCACA003EC}"/>
    <cellStyle name="Comma 2 41 5" xfId="2243" xr:uid="{CE1C0C5A-3463-4729-89A2-A25DBD35E457}"/>
    <cellStyle name="Comma 2 41 6" xfId="3412" xr:uid="{5D5DEC61-D27E-4167-9174-EB4DF8546CE9}"/>
    <cellStyle name="Comma 2 42" xfId="294" xr:uid="{336BA6DD-2025-47DA-8D93-62C841D09787}"/>
    <cellStyle name="Comma 2 42 2" xfId="295" xr:uid="{370257F1-A42D-45A8-9367-441BB94F4694}"/>
    <cellStyle name="Comma 2 42 2 2" xfId="296" xr:uid="{ACC90658-07A8-46A0-B33E-4C3096C84271}"/>
    <cellStyle name="Comma 2 42 2 2 2" xfId="2249" xr:uid="{9EDE92E1-D1F7-40C8-8A2A-EBF1BBA6FF50}"/>
    <cellStyle name="Comma 2 42 2 3" xfId="1730" xr:uid="{927AE4E5-4516-486F-95F5-4CEC061E6B19}"/>
    <cellStyle name="Comma 2 42 2 3 2" xfId="2985" xr:uid="{78416356-9212-4588-859E-4B7A9B6200FE}"/>
    <cellStyle name="Comma 2 42 2 4" xfId="2248" xr:uid="{8E911F34-A78A-40A7-B21F-F441834BC96D}"/>
    <cellStyle name="Comma 2 42 2 5" xfId="3415" xr:uid="{F15F9FE8-A621-41AA-9D69-2DFC7BB2FD46}"/>
    <cellStyle name="Comma 2 42 3" xfId="297" xr:uid="{3A69F74B-6821-4D86-B35A-51CB88F292BC}"/>
    <cellStyle name="Comma 2 42 3 2" xfId="2250" xr:uid="{528E54B8-5E72-4709-88A7-28464C840EC2}"/>
    <cellStyle name="Comma 2 42 4" xfId="1729" xr:uid="{778E896E-924C-463F-848B-0144A68EB9A1}"/>
    <cellStyle name="Comma 2 42 4 2" xfId="2984" xr:uid="{B9A16B50-F7EC-41BA-AE72-D1CEFD9C8CF0}"/>
    <cellStyle name="Comma 2 42 5" xfId="2247" xr:uid="{8F34A2B9-C710-4E99-A5AB-C419F0354198}"/>
    <cellStyle name="Comma 2 42 6" xfId="3414" xr:uid="{13A57CCC-F563-4BD4-80DE-CD61FC25B0ED}"/>
    <cellStyle name="Comma 2 43" xfId="298" xr:uid="{BCECF3E8-47D8-43DE-BC9C-8102BED5A787}"/>
    <cellStyle name="Comma 2 43 2" xfId="299" xr:uid="{A7BD6530-7C3E-4D7D-B24B-6270331A6BB3}"/>
    <cellStyle name="Comma 2 43 2 2" xfId="300" xr:uid="{68BCB8DB-D689-449E-8155-184F433DE9F7}"/>
    <cellStyle name="Comma 2 43 2 2 2" xfId="2253" xr:uid="{5089613E-59CE-4A8C-AEDC-847E29E12CB1}"/>
    <cellStyle name="Comma 2 43 2 3" xfId="1732" xr:uid="{0D76FB4C-8D78-406D-929D-33AF8E36CCF1}"/>
    <cellStyle name="Comma 2 43 2 3 2" xfId="2987" xr:uid="{A26DAEE6-81C7-4967-9F20-34DA046A3824}"/>
    <cellStyle name="Comma 2 43 2 4" xfId="2252" xr:uid="{73EB3453-D65D-4596-8C3F-3F1D87810BF6}"/>
    <cellStyle name="Comma 2 43 2 5" xfId="3417" xr:uid="{E285BAE4-0C19-49D2-8B6E-4E56713A8BF1}"/>
    <cellStyle name="Comma 2 43 3" xfId="301" xr:uid="{EAA10561-1011-43C5-A8B3-573BD8927A8C}"/>
    <cellStyle name="Comma 2 43 3 2" xfId="2254" xr:uid="{EB3CFF75-B769-4C09-86F1-C6B7AB4B68D0}"/>
    <cellStyle name="Comma 2 43 4" xfId="1731" xr:uid="{6A8933B6-D546-40DB-8BE2-F618ED152BEA}"/>
    <cellStyle name="Comma 2 43 4 2" xfId="2986" xr:uid="{A8EEA547-8402-46A0-A331-48960F40BFF5}"/>
    <cellStyle name="Comma 2 43 5" xfId="2251" xr:uid="{8197F30E-910B-452F-91C8-141E7A21EE5D}"/>
    <cellStyle name="Comma 2 43 6" xfId="3416" xr:uid="{AB8AEE5E-FE40-4976-A8D2-07D7E9B5FBAF}"/>
    <cellStyle name="Comma 2 44" xfId="302" xr:uid="{B514DBCD-9019-4AC1-81A7-C0F1D02C7F8B}"/>
    <cellStyle name="Comma 2 44 2" xfId="303" xr:uid="{81AC6592-460B-4C0D-9E81-26C086180059}"/>
    <cellStyle name="Comma 2 44 2 2" xfId="304" xr:uid="{F24078E9-79D7-4A3A-8248-F484F6A7928D}"/>
    <cellStyle name="Comma 2 44 2 2 2" xfId="2257" xr:uid="{A25DD2CC-4C1F-4C39-BA70-2EF30D4F77D1}"/>
    <cellStyle name="Comma 2 44 2 3" xfId="1734" xr:uid="{6C077636-ECAF-4CFA-8E11-ECA5CEF3A845}"/>
    <cellStyle name="Comma 2 44 2 3 2" xfId="2989" xr:uid="{6C405347-5E77-4078-A1E4-F6C331070EA4}"/>
    <cellStyle name="Comma 2 44 2 4" xfId="2256" xr:uid="{5B80F4BE-67EC-40B2-B13C-C6DE0F990834}"/>
    <cellStyle name="Comma 2 44 2 5" xfId="3419" xr:uid="{D7119197-A840-4C9A-8700-F425EAF403CC}"/>
    <cellStyle name="Comma 2 44 3" xfId="305" xr:uid="{33F43E27-0FB1-46A9-9296-252CEA0E6668}"/>
    <cellStyle name="Comma 2 44 3 2" xfId="2258" xr:uid="{957E1779-6B0F-433F-A62A-DB96BEA123F7}"/>
    <cellStyle name="Comma 2 44 4" xfId="1733" xr:uid="{19E8CC54-C927-4291-A8DF-7BA4EA46A154}"/>
    <cellStyle name="Comma 2 44 4 2" xfId="2988" xr:uid="{B53080A9-2F9C-48C5-95D6-D7379072CA0B}"/>
    <cellStyle name="Comma 2 44 5" xfId="2255" xr:uid="{9AF977CD-CC3E-4295-A1C2-C664942974B8}"/>
    <cellStyle name="Comma 2 44 6" xfId="3418" xr:uid="{9D2F26DE-0B76-40A2-A019-B130231BBD90}"/>
    <cellStyle name="Comma 2 45" xfId="306" xr:uid="{8AED36E0-B66A-4C52-BD07-0B31DC6E9A37}"/>
    <cellStyle name="Comma 2 45 2" xfId="307" xr:uid="{B1389197-CEF1-4E02-91F2-420205745A88}"/>
    <cellStyle name="Comma 2 45 2 2" xfId="308" xr:uid="{46D28CC7-98EC-40A9-94A7-6B0F24C9A351}"/>
    <cellStyle name="Comma 2 45 2 2 2" xfId="2261" xr:uid="{2D2101DE-96F4-49B2-A468-F8E2A898F1C5}"/>
    <cellStyle name="Comma 2 45 2 3" xfId="1736" xr:uid="{88BB9839-2E67-4EEB-B51B-8C40CFEF7A37}"/>
    <cellStyle name="Comma 2 45 2 3 2" xfId="2991" xr:uid="{AA0F312C-DD7B-48EE-BACB-1E00BA0E955E}"/>
    <cellStyle name="Comma 2 45 2 4" xfId="2260" xr:uid="{B918C5A8-1D9A-44F4-9395-DBA7718D585D}"/>
    <cellStyle name="Comma 2 45 2 5" xfId="3421" xr:uid="{DCF99DE9-75E6-4FD8-A5D1-EB27495D4B19}"/>
    <cellStyle name="Comma 2 45 3" xfId="309" xr:uid="{D758EA5E-E248-40DA-AAAA-7522213219E2}"/>
    <cellStyle name="Comma 2 45 3 2" xfId="2262" xr:uid="{B2A44AE5-393F-4A60-9F9B-9C250069F493}"/>
    <cellStyle name="Comma 2 45 4" xfId="1735" xr:uid="{2C0CC6B1-3350-4430-BB02-A4C810757967}"/>
    <cellStyle name="Comma 2 45 4 2" xfId="2990" xr:uid="{032111DA-D68A-42B0-A0BC-EBAFD3D7782A}"/>
    <cellStyle name="Comma 2 45 5" xfId="2259" xr:uid="{C81B074A-E78E-4ABD-B966-17E7018FF59D}"/>
    <cellStyle name="Comma 2 45 6" xfId="3420" xr:uid="{9291CC03-31F3-4940-9AEA-1AB529DCC9A3}"/>
    <cellStyle name="Comma 2 46" xfId="310" xr:uid="{10092424-A980-4657-BD45-68FE8256F113}"/>
    <cellStyle name="Comma 2 46 2" xfId="311" xr:uid="{6817BA87-EE6D-448A-8084-65A32E75C14C}"/>
    <cellStyle name="Comma 2 46 2 2" xfId="312" xr:uid="{A83F1CE4-2684-4247-A562-40084F4E6708}"/>
    <cellStyle name="Comma 2 46 2 2 2" xfId="2265" xr:uid="{D8D9B5DB-21EC-4926-BF52-9BBFA203916E}"/>
    <cellStyle name="Comma 2 46 2 3" xfId="1738" xr:uid="{9B04ABF0-970F-4258-90B8-317CC7A5D662}"/>
    <cellStyle name="Comma 2 46 2 3 2" xfId="2993" xr:uid="{E28CF3E1-DCC7-4320-8EDF-EBD09D38ED10}"/>
    <cellStyle name="Comma 2 46 2 4" xfId="2264" xr:uid="{C60CDF31-62CC-4BA8-9E7F-2FD5C56A580B}"/>
    <cellStyle name="Comma 2 46 2 5" xfId="3423" xr:uid="{08987FB4-17B2-4088-8825-E1C78CACF8D6}"/>
    <cellStyle name="Comma 2 46 3" xfId="313" xr:uid="{DF381246-5C02-4D63-8E0E-69BEF5A08756}"/>
    <cellStyle name="Comma 2 46 3 2" xfId="2266" xr:uid="{3CC5B9EB-62BC-415D-987A-D098FA63D2D5}"/>
    <cellStyle name="Comma 2 46 4" xfId="1737" xr:uid="{F565217F-6630-4B9E-B96F-89AA16250818}"/>
    <cellStyle name="Comma 2 46 4 2" xfId="2992" xr:uid="{3D1C1111-B487-4A06-89EE-6B86D474175C}"/>
    <cellStyle name="Comma 2 46 5" xfId="2263" xr:uid="{186E07D4-3FB3-4333-A94C-4BA43DAF957C}"/>
    <cellStyle name="Comma 2 46 6" xfId="3422" xr:uid="{B46F0DAB-2577-4EC5-A37E-7DEE55D5E3CA}"/>
    <cellStyle name="Comma 2 47" xfId="314" xr:uid="{1BB14854-E4E2-48B3-8E48-2F5ED04E5DB7}"/>
    <cellStyle name="Comma 2 47 2" xfId="315" xr:uid="{AA3EFA7C-AF09-40C2-B9C1-086F4F351B33}"/>
    <cellStyle name="Comma 2 47 2 2" xfId="316" xr:uid="{EE93DC47-CB6B-403C-B5CA-9187DF782F87}"/>
    <cellStyle name="Comma 2 47 2 2 2" xfId="2269" xr:uid="{8AC1D4A5-31A2-4DC6-8064-C539D3A45625}"/>
    <cellStyle name="Comma 2 47 2 3" xfId="1740" xr:uid="{5191F82A-991A-467C-9668-AA920086692A}"/>
    <cellStyle name="Comma 2 47 2 3 2" xfId="2995" xr:uid="{0CFBCE33-3925-4BA2-A134-1F1C1AB80750}"/>
    <cellStyle name="Comma 2 47 2 4" xfId="2268" xr:uid="{EEE2E689-CA5C-44B5-AB6D-F4BF69865928}"/>
    <cellStyle name="Comma 2 47 2 5" xfId="3425" xr:uid="{5C83BEB2-EE8F-4BF0-931B-2D496FC0F3A6}"/>
    <cellStyle name="Comma 2 47 3" xfId="317" xr:uid="{19777918-0424-43DF-AFDB-DAAE89FFE99D}"/>
    <cellStyle name="Comma 2 47 3 2" xfId="2270" xr:uid="{6B8364A2-AB05-4A24-A543-2274550A162E}"/>
    <cellStyle name="Comma 2 47 4" xfId="1739" xr:uid="{6D49EFA1-884D-4D4C-BCBB-111C1A59A74A}"/>
    <cellStyle name="Comma 2 47 4 2" xfId="2994" xr:uid="{A3C79F74-C310-4D31-8015-5B46921E6910}"/>
    <cellStyle name="Comma 2 47 5" xfId="2267" xr:uid="{3AE86B5B-6950-4F2B-9C6B-EE7FEA93CCAE}"/>
    <cellStyle name="Comma 2 47 6" xfId="3424" xr:uid="{5BCEDE25-5AAC-4CC8-868A-ACA85C7B3C0C}"/>
    <cellStyle name="Comma 2 48" xfId="318" xr:uid="{7610B088-83F0-45C7-976D-F6F2E908FD4A}"/>
    <cellStyle name="Comma 2 48 2" xfId="319" xr:uid="{1E386213-998E-4999-8097-39C5BA7EB6BF}"/>
    <cellStyle name="Comma 2 48 2 2" xfId="320" xr:uid="{D4E76DD1-875A-4A8A-B430-6529A9A10E7C}"/>
    <cellStyle name="Comma 2 48 2 2 2" xfId="2273" xr:uid="{D535A63A-B0D0-4364-A9AE-F81AF2FA92D5}"/>
    <cellStyle name="Comma 2 48 2 3" xfId="1742" xr:uid="{DCD0F3D4-9145-49ED-9B1C-B938EF7D2EFC}"/>
    <cellStyle name="Comma 2 48 2 3 2" xfId="2997" xr:uid="{77B744DC-090B-4F90-BF35-FFA9344DA0E2}"/>
    <cellStyle name="Comma 2 48 2 4" xfId="2272" xr:uid="{222AEFD1-E2A8-46C7-8B72-9D659F7DA160}"/>
    <cellStyle name="Comma 2 48 2 5" xfId="3427" xr:uid="{9B6894B0-2DB9-4842-84ED-65BDFBFAAF7D}"/>
    <cellStyle name="Comma 2 48 3" xfId="321" xr:uid="{7C84E6DC-F99C-48CE-ACEE-0F1AD50E712B}"/>
    <cellStyle name="Comma 2 48 3 2" xfId="2274" xr:uid="{FEF5792D-4E78-4091-AA1C-CFD7BE5CA5C0}"/>
    <cellStyle name="Comma 2 48 4" xfId="1741" xr:uid="{68850F1D-F527-4EA9-88A9-6A6B1334D773}"/>
    <cellStyle name="Comma 2 48 4 2" xfId="2996" xr:uid="{078BADA9-AFEB-48E2-B601-876B83590A49}"/>
    <cellStyle name="Comma 2 48 5" xfId="2271" xr:uid="{C31A2FB5-E6D5-4EBC-BE31-3945128ECA29}"/>
    <cellStyle name="Comma 2 48 6" xfId="3426" xr:uid="{ED60A6DC-4A2F-4B33-BBA3-F66004BCAB69}"/>
    <cellStyle name="Comma 2 49" xfId="322" xr:uid="{CC88D3CE-0B6A-4116-9A92-1DB743BA17EA}"/>
    <cellStyle name="Comma 2 49 2" xfId="323" xr:uid="{D19B8E77-D0A7-4E80-8903-1FD1C63D5809}"/>
    <cellStyle name="Comma 2 49 2 2" xfId="324" xr:uid="{B3DED46D-DD77-4A2A-A2D9-3AD0271BA19D}"/>
    <cellStyle name="Comma 2 49 2 2 2" xfId="2277" xr:uid="{86A61C4F-0D5C-497B-AFEF-8D445D22D270}"/>
    <cellStyle name="Comma 2 49 2 3" xfId="1744" xr:uid="{6E1EB9AE-50B7-4FC8-85DA-033F53E58E25}"/>
    <cellStyle name="Comma 2 49 2 3 2" xfId="2999" xr:uid="{BE29C3EA-A152-4E05-888C-15FF439D2F2B}"/>
    <cellStyle name="Comma 2 49 2 4" xfId="2276" xr:uid="{B29D22F1-0EE9-4AC0-8D0F-5E738F58F4F8}"/>
    <cellStyle name="Comma 2 49 2 5" xfId="3429" xr:uid="{42E8B034-3ACA-4141-949B-15ED8F1CDB32}"/>
    <cellStyle name="Comma 2 49 3" xfId="325" xr:uid="{B2992DAD-4098-4375-AD69-88C5E73ED792}"/>
    <cellStyle name="Comma 2 49 3 2" xfId="2278" xr:uid="{979AF068-32D1-4F30-87AE-12FE918C19A5}"/>
    <cellStyle name="Comma 2 49 4" xfId="1743" xr:uid="{EDEB1D69-61A7-4845-AEA2-4FB06872FAE0}"/>
    <cellStyle name="Comma 2 49 4 2" xfId="2998" xr:uid="{8643D255-ED96-427B-9DA4-07A311B32A5C}"/>
    <cellStyle name="Comma 2 49 5" xfId="2275" xr:uid="{85EDF41E-0942-4011-B3A4-8EAC1F4B3C0D}"/>
    <cellStyle name="Comma 2 49 6" xfId="3428" xr:uid="{166F26A4-80F6-4C8C-9748-EEF819207B80}"/>
    <cellStyle name="Comma 2 5" xfId="326" xr:uid="{62F247AB-D4D5-444A-B6B0-2DDA9CF2E05E}"/>
    <cellStyle name="Comma 2 5 2" xfId="327" xr:uid="{9E0D3545-E482-4CC8-9A9C-37567EE7F3F4}"/>
    <cellStyle name="Comma 2 5 2 2" xfId="328" xr:uid="{303874D6-2485-4AE5-88A9-82246197AAE5}"/>
    <cellStyle name="Comma 2 5 2 2 2" xfId="2281" xr:uid="{2853EDBE-32CE-44ED-ABEE-4354D9427568}"/>
    <cellStyle name="Comma 2 5 2 3" xfId="1746" xr:uid="{EA8E63E5-0E8C-4358-BB09-41136465330B}"/>
    <cellStyle name="Comma 2 5 2 3 2" xfId="3001" xr:uid="{56F814EC-D637-464F-9B07-A392712B2DB0}"/>
    <cellStyle name="Comma 2 5 2 4" xfId="2280" xr:uid="{274FAA6D-A78A-469C-A571-E85E39ECBD90}"/>
    <cellStyle name="Comma 2 5 2 5" xfId="3431" xr:uid="{A58DAC50-A547-44CA-82A0-089EDEF265CA}"/>
    <cellStyle name="Comma 2 5 3" xfId="329" xr:uid="{5F6363B7-67A5-4E20-AD9E-25E3ED2FB3B0}"/>
    <cellStyle name="Comma 2 5 3 2" xfId="2282" xr:uid="{F01F499C-FE2F-4D39-AC6C-81C29CBFAA0C}"/>
    <cellStyle name="Comma 2 5 4" xfId="1745" xr:uid="{50F4AF4A-051B-4E26-9B1B-CA01639C8A15}"/>
    <cellStyle name="Comma 2 5 4 2" xfId="3000" xr:uid="{D41A59FB-B6DA-43E2-8EDD-BF99E0F168B3}"/>
    <cellStyle name="Comma 2 5 5" xfId="2279" xr:uid="{3F72BB90-4662-428C-98C3-B5362880B902}"/>
    <cellStyle name="Comma 2 5 6" xfId="3430" xr:uid="{E46A82DA-AB22-4573-8560-9A9DEC20AD6C}"/>
    <cellStyle name="Comma 2 50" xfId="330" xr:uid="{61681E75-8795-41DD-819B-5324BC5BC654}"/>
    <cellStyle name="Comma 2 50 2" xfId="331" xr:uid="{71098AB6-29B4-4A63-8F20-C31D7CDB2708}"/>
    <cellStyle name="Comma 2 50 2 2" xfId="332" xr:uid="{18FC7053-58D3-4254-9F5E-35D5B94974E0}"/>
    <cellStyle name="Comma 2 50 2 2 2" xfId="2285" xr:uid="{8EF8859A-51AB-4DE3-A1FE-51C3574651A7}"/>
    <cellStyle name="Comma 2 50 2 3" xfId="1748" xr:uid="{AB5CBFDF-6263-4192-8BCC-ECB069E4C0ED}"/>
    <cellStyle name="Comma 2 50 2 3 2" xfId="3003" xr:uid="{E5FF65FF-ED48-45C9-B7E0-86E62973EA9C}"/>
    <cellStyle name="Comma 2 50 2 4" xfId="2284" xr:uid="{34B600FD-8624-44D5-A6E2-2CC7446F1E30}"/>
    <cellStyle name="Comma 2 50 2 5" xfId="3433" xr:uid="{100EB3CF-7ED7-4A71-AC8F-EBCA0A8BD6E9}"/>
    <cellStyle name="Comma 2 50 3" xfId="333" xr:uid="{D5786951-5D5C-4433-B319-0ADFC58B59C8}"/>
    <cellStyle name="Comma 2 50 3 2" xfId="2286" xr:uid="{92BEAAE0-1BB1-42AE-A40D-493740DBD959}"/>
    <cellStyle name="Comma 2 50 4" xfId="1747" xr:uid="{B98D0BAD-88A4-46C8-95E8-78813F83932F}"/>
    <cellStyle name="Comma 2 50 4 2" xfId="3002" xr:uid="{F2345AA0-1178-4235-8AF3-87A812FDB5F6}"/>
    <cellStyle name="Comma 2 50 5" xfId="2283" xr:uid="{86A2B787-2758-4E5F-9487-E93D21808048}"/>
    <cellStyle name="Comma 2 50 6" xfId="3432" xr:uid="{46CF68A1-9B2F-4FFF-8034-708C162D0942}"/>
    <cellStyle name="Comma 2 51" xfId="334" xr:uid="{E50395E4-6355-4D72-B7DA-C61C4BC17AD0}"/>
    <cellStyle name="Comma 2 51 2" xfId="335" xr:uid="{97B8C4C2-76FF-46F9-A597-7C30FF899C0F}"/>
    <cellStyle name="Comma 2 51 2 2" xfId="336" xr:uid="{F31285EA-7069-4A18-88FE-EB7FF1D09E78}"/>
    <cellStyle name="Comma 2 51 2 2 2" xfId="2289" xr:uid="{D77C24DF-CFF3-4E96-AEDA-E0B7B0AA072B}"/>
    <cellStyle name="Comma 2 51 2 3" xfId="1750" xr:uid="{4AF4BEF1-F379-492A-AE90-5F43A7864851}"/>
    <cellStyle name="Comma 2 51 2 3 2" xfId="3005" xr:uid="{86FA2823-B248-44B7-9E44-3CC36DB5A027}"/>
    <cellStyle name="Comma 2 51 2 4" xfId="2288" xr:uid="{97FB4135-F138-4DC4-A3D9-BD9228C2A74A}"/>
    <cellStyle name="Comma 2 51 2 5" xfId="3435" xr:uid="{AAC8B0C8-FF56-45BD-B4C9-B8EC1C1DC953}"/>
    <cellStyle name="Comma 2 51 3" xfId="337" xr:uid="{F47D8F14-15FE-434B-AD29-1CFCED72081B}"/>
    <cellStyle name="Comma 2 51 3 2" xfId="2290" xr:uid="{4D72F286-59C4-4829-99D3-787D39C0D16E}"/>
    <cellStyle name="Comma 2 51 4" xfId="1749" xr:uid="{AE6DCB2D-24BA-4FF0-9F20-BC5A34DF07A9}"/>
    <cellStyle name="Comma 2 51 4 2" xfId="3004" xr:uid="{D1258050-8FDD-46B8-BAA7-AD623465A371}"/>
    <cellStyle name="Comma 2 51 5" xfId="2287" xr:uid="{310BCECB-57D7-4D67-991F-DF009F7E2A0D}"/>
    <cellStyle name="Comma 2 51 6" xfId="3434" xr:uid="{4A936B5D-E183-4007-AFFE-413AE92148E5}"/>
    <cellStyle name="Comma 2 52" xfId="338" xr:uid="{C4FF2918-56FE-47FC-8794-7EF3FBBB3AD9}"/>
    <cellStyle name="Comma 2 52 2" xfId="339" xr:uid="{EF8E1934-A870-4F4D-8B19-E888CA74757E}"/>
    <cellStyle name="Comma 2 52 2 2" xfId="340" xr:uid="{F03A221D-9459-4C17-9485-56FBB57AF22F}"/>
    <cellStyle name="Comma 2 52 2 2 2" xfId="2293" xr:uid="{B22428AE-B75B-41A2-B7DC-6A591C610779}"/>
    <cellStyle name="Comma 2 52 2 3" xfId="1752" xr:uid="{FB9AE02E-76CA-48EA-8D71-274AE0348060}"/>
    <cellStyle name="Comma 2 52 2 3 2" xfId="3007" xr:uid="{7A748C1A-8C3D-4642-9963-3EACC9FC7AF2}"/>
    <cellStyle name="Comma 2 52 2 4" xfId="2292" xr:uid="{6B44A4C5-A9EF-4987-A605-0AB3087321B2}"/>
    <cellStyle name="Comma 2 52 2 5" xfId="3437" xr:uid="{41DD8B4A-38D7-4E68-B067-7E630AF620C7}"/>
    <cellStyle name="Comma 2 52 3" xfId="341" xr:uid="{C954F817-088F-4E04-8A75-6E23C9BCCCC1}"/>
    <cellStyle name="Comma 2 52 3 2" xfId="2294" xr:uid="{ADC3CBC0-4ECF-4AF1-9ABD-849D695DB2B7}"/>
    <cellStyle name="Comma 2 52 4" xfId="1751" xr:uid="{8EED4A12-60B8-41B3-8CC5-5B66F8C53304}"/>
    <cellStyle name="Comma 2 52 4 2" xfId="3006" xr:uid="{3751F7E7-971D-42FE-8F57-4646BCEFF6EE}"/>
    <cellStyle name="Comma 2 52 5" xfId="2291" xr:uid="{6C60F98E-2D6F-4B13-AA4F-154CE83E5963}"/>
    <cellStyle name="Comma 2 52 6" xfId="3436" xr:uid="{F4EDAA21-E947-4C9D-8BA1-AB7B04132A71}"/>
    <cellStyle name="Comma 2 53" xfId="342" xr:uid="{EC1524BB-8AB1-4178-997E-9F54D546ED13}"/>
    <cellStyle name="Comma 2 53 2" xfId="343" xr:uid="{7154F83B-E6AD-4BDD-885E-A9FF26B0101D}"/>
    <cellStyle name="Comma 2 53 2 2" xfId="344" xr:uid="{3D38901C-E799-4BE5-9755-A5009E6880B8}"/>
    <cellStyle name="Comma 2 53 2 2 2" xfId="2297" xr:uid="{D99C6DAD-C9DF-4258-BE4F-5D44D25DFD46}"/>
    <cellStyle name="Comma 2 53 2 3" xfId="1754" xr:uid="{038705CC-E958-4705-9662-B6B51AE807E1}"/>
    <cellStyle name="Comma 2 53 2 3 2" xfId="3009" xr:uid="{69CCD5C0-7F6D-4F55-9322-4BA24C78065B}"/>
    <cellStyle name="Comma 2 53 2 4" xfId="2296" xr:uid="{905674EB-C708-4900-AD02-4EA9B0372B5D}"/>
    <cellStyle name="Comma 2 53 2 5" xfId="3439" xr:uid="{F6954317-6C89-451F-80F9-366913103BE6}"/>
    <cellStyle name="Comma 2 53 3" xfId="345" xr:uid="{9ABE940B-6E3C-4EFB-9F23-DEE425E339A8}"/>
    <cellStyle name="Comma 2 53 3 2" xfId="2298" xr:uid="{34CC54E6-394A-4D62-9E75-5403D54B688C}"/>
    <cellStyle name="Comma 2 53 4" xfId="1753" xr:uid="{476304F4-9F49-4730-997B-1C735F077B8F}"/>
    <cellStyle name="Comma 2 53 4 2" xfId="3008" xr:uid="{09B07DD8-D568-4FD5-9CB9-6A60FCEC3EEE}"/>
    <cellStyle name="Comma 2 53 5" xfId="2295" xr:uid="{5AFCB7C5-748A-4D4F-B4EA-61C296D9CE4E}"/>
    <cellStyle name="Comma 2 53 6" xfId="3438" xr:uid="{0AFE244C-F554-4016-BB48-38FD07224943}"/>
    <cellStyle name="Comma 2 54" xfId="346" xr:uid="{ED57C165-B423-4262-8D49-33328894946A}"/>
    <cellStyle name="Comma 2 54 2" xfId="347" xr:uid="{7C865E31-66E8-4857-9B76-DCA8243DBC9D}"/>
    <cellStyle name="Comma 2 54 2 2" xfId="348" xr:uid="{A9B5E141-A4AE-4FCB-92E8-9FABB86D921D}"/>
    <cellStyle name="Comma 2 54 2 2 2" xfId="2301" xr:uid="{D4F86402-D503-4C57-BD65-E9592B85B036}"/>
    <cellStyle name="Comma 2 54 2 3" xfId="1756" xr:uid="{37F475D8-0E23-4CC4-960A-5103903F615B}"/>
    <cellStyle name="Comma 2 54 2 3 2" xfId="3011" xr:uid="{12109581-1D35-4493-8891-97D3D8DACC18}"/>
    <cellStyle name="Comma 2 54 2 4" xfId="2300" xr:uid="{A6A78E5B-7035-4D3E-9008-04D2B031C26B}"/>
    <cellStyle name="Comma 2 54 2 5" xfId="3441" xr:uid="{58115DBD-9B8B-4E6C-A561-D3E983D84191}"/>
    <cellStyle name="Comma 2 54 3" xfId="349" xr:uid="{DFFC1AB1-247E-4962-AE0A-0CC5C2886777}"/>
    <cellStyle name="Comma 2 54 3 2" xfId="2302" xr:uid="{FB85EF3F-32C1-425E-A0BB-415528E2DDA3}"/>
    <cellStyle name="Comma 2 54 4" xfId="1755" xr:uid="{65C947F8-0D21-418A-B318-AB93997933FF}"/>
    <cellStyle name="Comma 2 54 4 2" xfId="3010" xr:uid="{0DA50DFE-1A6C-4AE4-A85D-7A5BDCDFB4A7}"/>
    <cellStyle name="Comma 2 54 5" xfId="2299" xr:uid="{A1AB8C3C-43C5-4FF3-8205-73BE5C57B905}"/>
    <cellStyle name="Comma 2 54 6" xfId="3440" xr:uid="{639C3C27-2CE7-4A28-904B-7B245E0BA97A}"/>
    <cellStyle name="Comma 2 55" xfId="350" xr:uid="{6E67C616-822F-47BD-B683-6A864B0B638F}"/>
    <cellStyle name="Comma 2 55 2" xfId="351" xr:uid="{10DE205B-8DAB-45EF-B2BC-B661608CE7C5}"/>
    <cellStyle name="Comma 2 55 2 2" xfId="352" xr:uid="{D869C70E-6037-4D1B-B82A-56A2F8EC5BB6}"/>
    <cellStyle name="Comma 2 55 2 2 2" xfId="2305" xr:uid="{F2975793-4688-406F-BEBE-C700B3592F83}"/>
    <cellStyle name="Comma 2 55 2 3" xfId="1758" xr:uid="{FB938A30-F338-4D1E-88AF-5088D9E30BB4}"/>
    <cellStyle name="Comma 2 55 2 3 2" xfId="3013" xr:uid="{40D56171-8D36-4B16-9304-DF88BCE96D77}"/>
    <cellStyle name="Comma 2 55 2 4" xfId="2304" xr:uid="{9E7FD1B8-3DF9-4868-BEFA-045273E16C9A}"/>
    <cellStyle name="Comma 2 55 2 5" xfId="3443" xr:uid="{00365216-BEA4-48D3-AC88-E59754BF3CDC}"/>
    <cellStyle name="Comma 2 55 3" xfId="353" xr:uid="{DB07AF25-75DA-44BD-9D7E-E69ADCE7538C}"/>
    <cellStyle name="Comma 2 55 3 2" xfId="2306" xr:uid="{6FF9B646-C6D8-4839-BAF9-8A2B1FF2DEBC}"/>
    <cellStyle name="Comma 2 55 4" xfId="1757" xr:uid="{0056995E-8412-497B-B417-26FAAF539B21}"/>
    <cellStyle name="Comma 2 55 4 2" xfId="3012" xr:uid="{71002143-FA37-4FF5-A28C-B87E16F4F7E9}"/>
    <cellStyle name="Comma 2 55 5" xfId="2303" xr:uid="{FB6E4C1D-89AA-44E6-BF8F-E1B9405AB0E7}"/>
    <cellStyle name="Comma 2 55 6" xfId="3442" xr:uid="{57B93ED4-F01F-4E2A-873B-274735A98BE7}"/>
    <cellStyle name="Comma 2 56" xfId="354" xr:uid="{8018A023-20E1-468F-8F69-29877CC68168}"/>
    <cellStyle name="Comma 2 56 2" xfId="355" xr:uid="{66844805-ADBF-4642-A062-D59FB0F8F7D1}"/>
    <cellStyle name="Comma 2 56 2 2" xfId="356" xr:uid="{D3C27617-0853-4935-BA9B-A5B0F501EDD8}"/>
    <cellStyle name="Comma 2 56 2 2 2" xfId="2309" xr:uid="{A5D7CFA6-D662-404F-BE58-36AAED08EE8C}"/>
    <cellStyle name="Comma 2 56 2 3" xfId="1760" xr:uid="{AD44792D-13B8-449B-B8B5-083C78BF522D}"/>
    <cellStyle name="Comma 2 56 2 3 2" xfId="3015" xr:uid="{46C0AC6F-E9AB-48CA-9729-BD818C7B0A16}"/>
    <cellStyle name="Comma 2 56 2 4" xfId="2308" xr:uid="{14838565-9624-43B9-A472-A4F6B0921B68}"/>
    <cellStyle name="Comma 2 56 2 5" xfId="3445" xr:uid="{954AD8D9-EFAC-4F05-99F0-BDC5833100E7}"/>
    <cellStyle name="Comma 2 56 3" xfId="357" xr:uid="{81C96B74-4243-41F3-A99A-ADF9BFB7C274}"/>
    <cellStyle name="Comma 2 56 3 2" xfId="2310" xr:uid="{431D2ADF-FA3E-45AD-A772-08026397E597}"/>
    <cellStyle name="Comma 2 56 4" xfId="1759" xr:uid="{E8DC099E-D9EF-4BC1-ADEA-7D0A119AE592}"/>
    <cellStyle name="Comma 2 56 4 2" xfId="3014" xr:uid="{5BF9F7E5-BB88-4184-B1EB-4FDACB50BF10}"/>
    <cellStyle name="Comma 2 56 5" xfId="2307" xr:uid="{088CC40D-CEDE-4046-BC03-75FF3D03A5A2}"/>
    <cellStyle name="Comma 2 56 6" xfId="3444" xr:uid="{E0A1B4CF-FFAA-4AAA-B63B-052E36A7654F}"/>
    <cellStyle name="Comma 2 57" xfId="358" xr:uid="{D2A84B46-8777-4006-9F4B-2FE4250CDDC4}"/>
    <cellStyle name="Comma 2 57 2" xfId="359" xr:uid="{114EDCE9-6C42-4FF6-9F58-43CD0ADC8F04}"/>
    <cellStyle name="Comma 2 57 2 2" xfId="360" xr:uid="{5037FB4C-263F-4DD9-BF3E-FCBDA27B309B}"/>
    <cellStyle name="Comma 2 57 2 2 2" xfId="2313" xr:uid="{E5B3A2FF-3360-45B9-8BD8-F65E7A4A2D95}"/>
    <cellStyle name="Comma 2 57 2 3" xfId="1762" xr:uid="{A5EE77A6-F5FF-4A01-B017-26EE906E7A07}"/>
    <cellStyle name="Comma 2 57 2 3 2" xfId="3017" xr:uid="{68DD1CAB-C964-4907-A0FA-5023FA728263}"/>
    <cellStyle name="Comma 2 57 2 4" xfId="2312" xr:uid="{4D418DA1-E85D-480D-8E51-381275B06886}"/>
    <cellStyle name="Comma 2 57 2 5" xfId="3447" xr:uid="{82071107-A9BC-43B2-B2CF-2490ED1172A8}"/>
    <cellStyle name="Comma 2 57 3" xfId="361" xr:uid="{18177681-EEBC-4B86-AD49-6C7E79D034D7}"/>
    <cellStyle name="Comma 2 57 3 2" xfId="2314" xr:uid="{40E108CD-1340-4F38-B0B3-D61BC159AABF}"/>
    <cellStyle name="Comma 2 57 4" xfId="1761" xr:uid="{25EF5F0A-C4D7-4BAF-940B-43413E7CA11B}"/>
    <cellStyle name="Comma 2 57 4 2" xfId="3016" xr:uid="{0764A832-3804-4E46-ADE4-4DF6B1477F05}"/>
    <cellStyle name="Comma 2 57 5" xfId="2311" xr:uid="{DBAAA10B-9949-41A8-B459-53B74DB13881}"/>
    <cellStyle name="Comma 2 57 6" xfId="3446" xr:uid="{76C76991-5398-4EE3-A92E-869D8E674327}"/>
    <cellStyle name="Comma 2 58" xfId="362" xr:uid="{F36A4A37-8F75-4DF4-AAC0-684AAA62F766}"/>
    <cellStyle name="Comma 2 58 2" xfId="363" xr:uid="{34F52F01-EC82-410E-BDBB-EA051A6B1717}"/>
    <cellStyle name="Comma 2 58 2 2" xfId="364" xr:uid="{24ED3268-2FAC-4F19-928B-D581F79A1273}"/>
    <cellStyle name="Comma 2 58 2 2 2" xfId="2317" xr:uid="{060060B9-210A-468C-B8BB-532A6B5B91EB}"/>
    <cellStyle name="Comma 2 58 2 3" xfId="1764" xr:uid="{8EDAADBE-740C-4C3B-BDD2-50F638B581B3}"/>
    <cellStyle name="Comma 2 58 2 3 2" xfId="3019" xr:uid="{27468843-9686-4217-957F-705DCC247011}"/>
    <cellStyle name="Comma 2 58 2 4" xfId="2316" xr:uid="{70B56638-6C03-48D4-A257-BDBD5BF85143}"/>
    <cellStyle name="Comma 2 58 2 5" xfId="3449" xr:uid="{975E0065-E7D7-4946-925D-120BCE775A26}"/>
    <cellStyle name="Comma 2 58 3" xfId="365" xr:uid="{C9AD21E0-B238-4890-B0CE-4BA2FAAB973A}"/>
    <cellStyle name="Comma 2 58 3 2" xfId="2318" xr:uid="{AD59332A-16F1-4FAF-8620-CF3BBDEB2895}"/>
    <cellStyle name="Comma 2 58 4" xfId="1763" xr:uid="{98222AF3-3077-4CE1-AACE-5EB87334BF94}"/>
    <cellStyle name="Comma 2 58 4 2" xfId="3018" xr:uid="{C9029B48-F073-4161-B5D3-DF6B5ED75FA4}"/>
    <cellStyle name="Comma 2 58 5" xfId="2315" xr:uid="{017D291C-F1D4-42A1-A665-43B0AA8E5A3F}"/>
    <cellStyle name="Comma 2 58 6" xfId="3448" xr:uid="{43005A4C-CA89-4B0E-8110-052F27D18A68}"/>
    <cellStyle name="Comma 2 59" xfId="366" xr:uid="{0A60ED9C-9E32-478D-AEDC-71EB98248942}"/>
    <cellStyle name="Comma 2 59 2" xfId="367" xr:uid="{ABC2C4A0-98DF-4376-96B7-23E8D3ABBEA4}"/>
    <cellStyle name="Comma 2 59 2 2" xfId="368" xr:uid="{9F095F2F-6EB1-42A5-B70A-9F25AB64F231}"/>
    <cellStyle name="Comma 2 59 2 2 2" xfId="2321" xr:uid="{DBC85EED-0C53-4522-B47C-3B0077C1C449}"/>
    <cellStyle name="Comma 2 59 2 3" xfId="1766" xr:uid="{B1364ABA-D934-465A-99C0-36C80F30F87D}"/>
    <cellStyle name="Comma 2 59 2 3 2" xfId="3021" xr:uid="{69B134C6-B9F7-4C62-BAAB-18D6C516EC35}"/>
    <cellStyle name="Comma 2 59 2 4" xfId="2320" xr:uid="{AD39D483-4E34-4BAF-B860-9A2AADF49185}"/>
    <cellStyle name="Comma 2 59 2 5" xfId="3451" xr:uid="{AA7036CA-3346-4C15-9125-47AF6559012B}"/>
    <cellStyle name="Comma 2 59 3" xfId="369" xr:uid="{78B56CCF-6141-41D3-A8CE-3C542C99893E}"/>
    <cellStyle name="Comma 2 59 3 2" xfId="2322" xr:uid="{01982355-C595-4475-868A-7D12B82D99FC}"/>
    <cellStyle name="Comma 2 59 4" xfId="1765" xr:uid="{B75DC0CE-FAB2-44B5-9C11-F0278704D148}"/>
    <cellStyle name="Comma 2 59 4 2" xfId="3020" xr:uid="{2EE87C24-3A59-47DD-923C-826BBEDD70E4}"/>
    <cellStyle name="Comma 2 59 5" xfId="2319" xr:uid="{AB748EBE-42AC-4A24-B44F-F3ED724231EF}"/>
    <cellStyle name="Comma 2 59 6" xfId="3450" xr:uid="{B3F9F633-C197-4DB4-9311-5924870175AE}"/>
    <cellStyle name="Comma 2 6" xfId="370" xr:uid="{88418317-B56C-4E74-931B-FFB25A1B91A5}"/>
    <cellStyle name="Comma 2 6 2" xfId="371" xr:uid="{8FF43746-3138-4EA4-8AA8-E174F12EB34F}"/>
    <cellStyle name="Comma 2 6 2 2" xfId="372" xr:uid="{93B2FE33-132C-4D4B-BC9E-5D30893DDA67}"/>
    <cellStyle name="Comma 2 6 2 2 2" xfId="2325" xr:uid="{34973399-5889-4667-9B7C-182A0A9EAE91}"/>
    <cellStyle name="Comma 2 6 2 3" xfId="1768" xr:uid="{647F5C71-1A3A-45CC-93A5-09EB223ECFE8}"/>
    <cellStyle name="Comma 2 6 2 3 2" xfId="3023" xr:uid="{F2396C3C-BF3B-4FAB-BED5-06D62D96DEC8}"/>
    <cellStyle name="Comma 2 6 2 4" xfId="2324" xr:uid="{FD36633B-07A0-4719-B8BA-426B22A04D12}"/>
    <cellStyle name="Comma 2 6 2 5" xfId="3453" xr:uid="{79E3A1E7-2EDC-4503-8C46-097E6EA4A74B}"/>
    <cellStyle name="Comma 2 6 3" xfId="373" xr:uid="{8EB27460-6EB4-4539-A2A3-EE4DABB79055}"/>
    <cellStyle name="Comma 2 6 3 2" xfId="2326" xr:uid="{F5DE0DB0-A4B0-44BE-9ED4-D66ACAA85285}"/>
    <cellStyle name="Comma 2 6 4" xfId="1767" xr:uid="{DEB5A515-6044-45CA-8389-34263F23E745}"/>
    <cellStyle name="Comma 2 6 4 2" xfId="3022" xr:uid="{35866E43-E357-499E-AEFD-59D0157A9E8A}"/>
    <cellStyle name="Comma 2 6 5" xfId="2323" xr:uid="{A4653A51-A6F3-4812-AAD9-8CAB2857E02A}"/>
    <cellStyle name="Comma 2 6 6" xfId="3452" xr:uid="{63AAC5C1-2E2E-48EE-9E1F-E908FE0511F3}"/>
    <cellStyle name="Comma 2 60" xfId="374" xr:uid="{BDE35656-7A76-40D2-B51D-D71C77B33313}"/>
    <cellStyle name="Comma 2 60 2" xfId="375" xr:uid="{A5D7908A-BDC0-4B41-9FD2-C3A70F44B8EB}"/>
    <cellStyle name="Comma 2 60 2 2" xfId="376" xr:uid="{6937A94B-E83D-4205-A646-F22FB7BE7DAB}"/>
    <cellStyle name="Comma 2 60 2 2 2" xfId="2329" xr:uid="{BE95F6B8-4423-450B-AA6B-033A49A70F89}"/>
    <cellStyle name="Comma 2 60 2 3" xfId="1770" xr:uid="{25E7E89A-1078-47BD-821D-1087EBDD4E57}"/>
    <cellStyle name="Comma 2 60 2 3 2" xfId="3025" xr:uid="{7AABABDD-29DA-4D7F-A1EB-34F1424F07AE}"/>
    <cellStyle name="Comma 2 60 2 4" xfId="2328" xr:uid="{CFD037B9-74F0-4AF5-9778-8887180F323B}"/>
    <cellStyle name="Comma 2 60 2 5" xfId="3455" xr:uid="{07965BF9-9A52-44E3-B789-BC779E119278}"/>
    <cellStyle name="Comma 2 60 3" xfId="377" xr:uid="{8873838C-543F-4AC3-9830-4278B7DB64B3}"/>
    <cellStyle name="Comma 2 60 3 2" xfId="2330" xr:uid="{FD5C4C72-5B58-4401-9B80-4BC8D20B521D}"/>
    <cellStyle name="Comma 2 60 4" xfId="1769" xr:uid="{6E9FF827-F12E-46E6-9FF3-FF87CB246F6A}"/>
    <cellStyle name="Comma 2 60 4 2" xfId="3024" xr:uid="{0657147F-6A3E-4751-A6C2-22954BA2F025}"/>
    <cellStyle name="Comma 2 60 5" xfId="2327" xr:uid="{C8A69136-AC79-45C5-824B-1B33BE7876ED}"/>
    <cellStyle name="Comma 2 60 6" xfId="3454" xr:uid="{2A486703-D676-42FE-9C1F-E139D10AB0B6}"/>
    <cellStyle name="Comma 2 61" xfId="378" xr:uid="{DB4ED123-9594-471A-BADB-5E6D1465C9DE}"/>
    <cellStyle name="Comma 2 61 2" xfId="379" xr:uid="{87C55CD9-2F2D-4888-85EF-9EACEB5D6B05}"/>
    <cellStyle name="Comma 2 61 2 2" xfId="380" xr:uid="{541117C0-93D4-435A-A9F8-33E7856902AC}"/>
    <cellStyle name="Comma 2 61 2 2 2" xfId="2333" xr:uid="{CF2F5D4C-E751-4467-86F1-2C116F57736F}"/>
    <cellStyle name="Comma 2 61 2 3" xfId="1772" xr:uid="{DF5682CE-0AE6-4E3A-A4C3-75035890EAE4}"/>
    <cellStyle name="Comma 2 61 2 3 2" xfId="3027" xr:uid="{28F4AEF6-CEEB-46B1-A12B-B0D878F0637C}"/>
    <cellStyle name="Comma 2 61 2 4" xfId="2332" xr:uid="{613AB09A-409B-4C42-AA65-395D9235BDD1}"/>
    <cellStyle name="Comma 2 61 2 5" xfId="3457" xr:uid="{FE1710BE-3A51-4156-A93A-AE07000DAA67}"/>
    <cellStyle name="Comma 2 61 3" xfId="381" xr:uid="{2D5D1CD2-AF14-4298-B05C-54395AE15620}"/>
    <cellStyle name="Comma 2 61 3 2" xfId="2334" xr:uid="{A61E5E53-8DDF-44DC-8F98-5E27AE728576}"/>
    <cellStyle name="Comma 2 61 4" xfId="1771" xr:uid="{BD80E94F-6EEA-4A3C-89B7-33768488A36B}"/>
    <cellStyle name="Comma 2 61 4 2" xfId="3026" xr:uid="{2DE3AD55-CF87-4B0D-AB33-F449D086F73B}"/>
    <cellStyle name="Comma 2 61 5" xfId="2331" xr:uid="{B3F222DE-3A8D-463D-A50F-D4B88A55EC59}"/>
    <cellStyle name="Comma 2 61 6" xfId="3456" xr:uid="{BC301593-BA9B-44AA-B6E3-EB381C37C076}"/>
    <cellStyle name="Comma 2 62" xfId="382" xr:uid="{BCB772AF-7A35-4647-A281-BC6A2CB290DA}"/>
    <cellStyle name="Comma 2 62 2" xfId="383" xr:uid="{D0EF27CF-3779-49C2-A3E7-58CDC32B7D45}"/>
    <cellStyle name="Comma 2 62 2 2" xfId="384" xr:uid="{307B2523-F639-4FB0-BC81-37F625E93A21}"/>
    <cellStyle name="Comma 2 62 2 2 2" xfId="2337" xr:uid="{6428B6F6-B245-4CA1-A958-34EA3673A7CF}"/>
    <cellStyle name="Comma 2 62 2 3" xfId="1774" xr:uid="{13D99227-E68F-4590-AEF5-7C4AD126175A}"/>
    <cellStyle name="Comma 2 62 2 3 2" xfId="3029" xr:uid="{33032051-F62A-40D5-AF76-9749EB7665BC}"/>
    <cellStyle name="Comma 2 62 2 4" xfId="2336" xr:uid="{B1967780-361C-4154-897C-52A13C50A19C}"/>
    <cellStyle name="Comma 2 62 2 5" xfId="3459" xr:uid="{9B498DEC-0B42-44B7-BE06-E04AF15A0C51}"/>
    <cellStyle name="Comma 2 62 3" xfId="385" xr:uid="{C0263D06-5F01-4277-9DEC-797150B28A9B}"/>
    <cellStyle name="Comma 2 62 3 2" xfId="2338" xr:uid="{7734CE4D-7D92-4FD7-B596-50DCA81B59BE}"/>
    <cellStyle name="Comma 2 62 4" xfId="1773" xr:uid="{FAEF8A85-87F7-41FE-8D33-51A4A14DE77E}"/>
    <cellStyle name="Comma 2 62 4 2" xfId="3028" xr:uid="{1045E97C-6F29-4549-A8EA-ECD5C9A65A98}"/>
    <cellStyle name="Comma 2 62 5" xfId="2335" xr:uid="{97E591BC-36DA-4022-A9C7-864C058B1346}"/>
    <cellStyle name="Comma 2 62 6" xfId="3458" xr:uid="{A7012F8F-7157-434F-99EB-A13807287CA4}"/>
    <cellStyle name="Comma 2 63" xfId="386" xr:uid="{60350C5F-A9FF-4A71-8159-30BD694B5B50}"/>
    <cellStyle name="Comma 2 63 2" xfId="387" xr:uid="{D6DEF1FF-9900-4D2B-B40D-E76F6417040F}"/>
    <cellStyle name="Comma 2 63 2 2" xfId="388" xr:uid="{C4E5B2CD-BB8E-4386-A385-964026FAEB1E}"/>
    <cellStyle name="Comma 2 63 2 2 2" xfId="2341" xr:uid="{DEE113BF-3749-4AF4-9344-BD7637060A07}"/>
    <cellStyle name="Comma 2 63 2 3" xfId="1776" xr:uid="{DF1F64AC-0A76-4717-97A2-76A075694F1D}"/>
    <cellStyle name="Comma 2 63 2 3 2" xfId="3031" xr:uid="{3E389B56-322F-4EFF-902B-4A90FBBBEEED}"/>
    <cellStyle name="Comma 2 63 2 4" xfId="2340" xr:uid="{1107FE2A-0AF3-4945-B5D5-C83A12C0A320}"/>
    <cellStyle name="Comma 2 63 2 5" xfId="3461" xr:uid="{8290ACBB-3D1E-48BD-B233-0FD83E2471D4}"/>
    <cellStyle name="Comma 2 63 3" xfId="389" xr:uid="{4D8CA381-4CDA-449F-94FD-B7F021906E76}"/>
    <cellStyle name="Comma 2 63 3 2" xfId="2342" xr:uid="{F6171B92-351F-477B-9E1A-CAD2DD48A286}"/>
    <cellStyle name="Comma 2 63 4" xfId="1775" xr:uid="{C9A3A7B6-7A52-479D-AEE2-90ECBFC0E493}"/>
    <cellStyle name="Comma 2 63 4 2" xfId="3030" xr:uid="{06B8D1BD-C354-4151-A657-9759EDA4B544}"/>
    <cellStyle name="Comma 2 63 5" xfId="2339" xr:uid="{4A66D971-E703-4B22-AF1D-AE498C7C7CA7}"/>
    <cellStyle name="Comma 2 63 6" xfId="3460" xr:uid="{DE05DD1B-B161-4287-B5DE-569AC33734BD}"/>
    <cellStyle name="Comma 2 64" xfId="390" xr:uid="{110B9C15-2FEC-4C13-B544-DD474D32F264}"/>
    <cellStyle name="Comma 2 64 2" xfId="391" xr:uid="{E2C62FC6-589A-40FC-914C-CBE29A394046}"/>
    <cellStyle name="Comma 2 64 2 2" xfId="392" xr:uid="{41E80036-7FF5-4C79-BA80-6D4B3A65FC6A}"/>
    <cellStyle name="Comma 2 64 2 2 2" xfId="2345" xr:uid="{CA775622-E851-46A7-B619-E53B621A33F1}"/>
    <cellStyle name="Comma 2 64 2 3" xfId="1778" xr:uid="{DBE3B4AE-2781-4940-8516-A630CF1E09B5}"/>
    <cellStyle name="Comma 2 64 2 3 2" xfId="3033" xr:uid="{813072CF-BB51-43A7-87DB-771C93C772F0}"/>
    <cellStyle name="Comma 2 64 2 4" xfId="2344" xr:uid="{252C4C4F-FB0A-4023-A7BA-B38365372F29}"/>
    <cellStyle name="Comma 2 64 2 5" xfId="3463" xr:uid="{8373957A-DECC-40D0-B9EB-B06968E66F0F}"/>
    <cellStyle name="Comma 2 64 3" xfId="393" xr:uid="{9FAD9E24-1D25-4464-935E-3F1C996E15A0}"/>
    <cellStyle name="Comma 2 64 3 2" xfId="2346" xr:uid="{91F573BA-848F-4E76-B16E-F2484051E27D}"/>
    <cellStyle name="Comma 2 64 4" xfId="1777" xr:uid="{30F67406-1EC8-4346-B3D1-2FBA2B4D2518}"/>
    <cellStyle name="Comma 2 64 4 2" xfId="3032" xr:uid="{1555E179-DE5F-469B-A5E9-70A0F44EC543}"/>
    <cellStyle name="Comma 2 64 5" xfId="2343" xr:uid="{57D0EC27-E544-4FED-AC1C-13F5E0B715C7}"/>
    <cellStyle name="Comma 2 64 6" xfId="3462" xr:uid="{6C034C3A-CFD5-443E-8D84-A7C914620A80}"/>
    <cellStyle name="Comma 2 65" xfId="394" xr:uid="{987DA9FB-285F-4704-AFA5-7B6750A56FCE}"/>
    <cellStyle name="Comma 2 65 2" xfId="395" xr:uid="{39BBD6CD-2E7D-493A-887D-43CFF389EAAF}"/>
    <cellStyle name="Comma 2 65 2 2" xfId="396" xr:uid="{2154464F-0BE9-49C2-A200-B9532DDF01EB}"/>
    <cellStyle name="Comma 2 65 2 2 2" xfId="2349" xr:uid="{603366C8-7053-473C-BE70-5C325FE64293}"/>
    <cellStyle name="Comma 2 65 2 3" xfId="1780" xr:uid="{1656B006-F503-4224-83F6-B2AEF526D9D6}"/>
    <cellStyle name="Comma 2 65 2 3 2" xfId="3035" xr:uid="{D43E3BD0-049E-48EB-A4F8-831C0AE10844}"/>
    <cellStyle name="Comma 2 65 2 4" xfId="2348" xr:uid="{5BB61E98-E08A-4AE6-BE28-18FD36D6C451}"/>
    <cellStyle name="Comma 2 65 2 5" xfId="3465" xr:uid="{A703F3C5-EBBE-4F2E-8475-533606A7060C}"/>
    <cellStyle name="Comma 2 65 3" xfId="397" xr:uid="{896BE3CF-27BF-4898-B1FC-190687886336}"/>
    <cellStyle name="Comma 2 65 3 2" xfId="2350" xr:uid="{F983BE6E-B8FA-4155-B6E8-690D813A7982}"/>
    <cellStyle name="Comma 2 65 4" xfId="1779" xr:uid="{D20FA7D9-F173-4F37-ADF5-BE5933BF0D65}"/>
    <cellStyle name="Comma 2 65 4 2" xfId="3034" xr:uid="{0A76A12B-5F8C-44B8-AEF1-0AFBEC531CE1}"/>
    <cellStyle name="Comma 2 65 5" xfId="2347" xr:uid="{F7B042D0-E70E-4BCC-9240-23096291A5A4}"/>
    <cellStyle name="Comma 2 65 6" xfId="3464" xr:uid="{1AF5DE31-50F5-47CE-8FE5-75CD8A06A27E}"/>
    <cellStyle name="Comma 2 66" xfId="398" xr:uid="{DBEB20F6-BE24-41FC-B6F2-21ED293D3A8E}"/>
    <cellStyle name="Comma 2 66 2" xfId="399" xr:uid="{EDCBF91F-67AA-4716-85F7-CA2FA4C46A24}"/>
    <cellStyle name="Comma 2 66 2 2" xfId="400" xr:uid="{9FDDB327-B187-4C2F-81A5-B24F918C78B5}"/>
    <cellStyle name="Comma 2 66 2 2 2" xfId="2353" xr:uid="{C445EC43-CBE1-4FE4-8D9A-D746BEF50D96}"/>
    <cellStyle name="Comma 2 66 2 3" xfId="1782" xr:uid="{CBD716F6-9D6B-4BA1-8D51-2FAD5CA24773}"/>
    <cellStyle name="Comma 2 66 2 3 2" xfId="3037" xr:uid="{90C09135-1299-4C1A-8E04-C8A31C4DD40A}"/>
    <cellStyle name="Comma 2 66 2 4" xfId="2352" xr:uid="{4D36C389-1178-45FF-BE11-25E2B4A1DD98}"/>
    <cellStyle name="Comma 2 66 2 5" xfId="3467" xr:uid="{0F4FC574-F1AF-4A97-A517-F0BEA9E19A7B}"/>
    <cellStyle name="Comma 2 66 3" xfId="401" xr:uid="{DDA2D23E-815A-4898-ACE0-60B6EB0A3EA5}"/>
    <cellStyle name="Comma 2 66 3 2" xfId="2354" xr:uid="{E925DD9F-2323-4BE3-B2A8-D2A5701633A8}"/>
    <cellStyle name="Comma 2 66 4" xfId="1781" xr:uid="{706314D3-4D18-4ED7-A4E0-A9D900031AB3}"/>
    <cellStyle name="Comma 2 66 4 2" xfId="3036" xr:uid="{6DFF8117-EBB4-41D1-BEBC-825DBFEF3B49}"/>
    <cellStyle name="Comma 2 66 5" xfId="2351" xr:uid="{257A1FA5-3C3F-4E45-8185-72A139262339}"/>
    <cellStyle name="Comma 2 66 6" xfId="3466" xr:uid="{A1FEDBAC-48DA-4418-8820-F098D4B08855}"/>
    <cellStyle name="Comma 2 67" xfId="402" xr:uid="{7510B0D3-D6FA-4D63-9279-CEF38040FD71}"/>
    <cellStyle name="Comma 2 67 2" xfId="403" xr:uid="{6ADDD348-B04F-4844-AE9E-E5EB9E922FC7}"/>
    <cellStyle name="Comma 2 67 2 2" xfId="404" xr:uid="{30C6ED53-B817-4FD8-AFEB-F878E2854DCA}"/>
    <cellStyle name="Comma 2 67 2 2 2" xfId="2357" xr:uid="{EDF6D7CC-0C49-4F93-BBA0-4C0E94B56A11}"/>
    <cellStyle name="Comma 2 67 2 3" xfId="1784" xr:uid="{D8618088-ED0C-4792-8F7B-9D62480EBFE1}"/>
    <cellStyle name="Comma 2 67 2 3 2" xfId="3039" xr:uid="{2679CD48-9819-4058-A3A8-66CD745213B0}"/>
    <cellStyle name="Comma 2 67 2 4" xfId="2356" xr:uid="{7A81F684-27AE-4672-9857-B3FD71E225BB}"/>
    <cellStyle name="Comma 2 67 2 5" xfId="3469" xr:uid="{CF232BAC-ECE9-46D3-B621-1BDEC62CE2B8}"/>
    <cellStyle name="Comma 2 67 3" xfId="405" xr:uid="{891A315E-DA45-4B3A-912E-64B39DCEBB58}"/>
    <cellStyle name="Comma 2 67 3 2" xfId="2358" xr:uid="{FCE6EE51-8553-4AF4-9D63-CD96E6C9612B}"/>
    <cellStyle name="Comma 2 67 4" xfId="1783" xr:uid="{10B7C4C5-4830-459F-BC0C-7A54417D2615}"/>
    <cellStyle name="Comma 2 67 4 2" xfId="3038" xr:uid="{887B31FE-07B7-4D3A-A00B-6A7F0B3F8056}"/>
    <cellStyle name="Comma 2 67 5" xfId="2355" xr:uid="{41D14300-4225-4A4D-B5D7-DA5403A03E3F}"/>
    <cellStyle name="Comma 2 67 6" xfId="3468" xr:uid="{BE51E8EA-722A-4953-8CA7-30D0A4E6F576}"/>
    <cellStyle name="Comma 2 68" xfId="406" xr:uid="{170207E4-D927-452F-B887-9002A464117F}"/>
    <cellStyle name="Comma 2 68 2" xfId="407" xr:uid="{BC271F77-865D-434B-BF85-CE61924549C2}"/>
    <cellStyle name="Comma 2 68 2 2" xfId="408" xr:uid="{8D9A68BB-8BCC-414B-AA46-E6882020C61E}"/>
    <cellStyle name="Comma 2 68 2 2 2" xfId="2361" xr:uid="{35329235-DD83-4952-800C-AFAD0742B959}"/>
    <cellStyle name="Comma 2 68 2 3" xfId="1786" xr:uid="{F9123073-B7C9-477F-9724-73DA003CB5FD}"/>
    <cellStyle name="Comma 2 68 2 3 2" xfId="3041" xr:uid="{F4A1B49D-A2BC-465F-BECA-20A93A3255B5}"/>
    <cellStyle name="Comma 2 68 2 4" xfId="2360" xr:uid="{BF6470CA-EFCC-4C76-B8DD-727B4DD42CA7}"/>
    <cellStyle name="Comma 2 68 2 5" xfId="3471" xr:uid="{1964102E-91D5-410E-982D-C9EBB4F63E37}"/>
    <cellStyle name="Comma 2 68 3" xfId="409" xr:uid="{B3F1AC91-558F-4193-BB50-B8F3213ED70B}"/>
    <cellStyle name="Comma 2 68 3 2" xfId="2362" xr:uid="{3CC91F70-646A-4AF1-84F2-7C43EEB2242E}"/>
    <cellStyle name="Comma 2 68 4" xfId="1785" xr:uid="{778A4317-B4DD-43F3-9BD0-898E9E4C08CA}"/>
    <cellStyle name="Comma 2 68 4 2" xfId="3040" xr:uid="{41C2E06A-A2FD-4891-B9A2-16C555BF4D5A}"/>
    <cellStyle name="Comma 2 68 5" xfId="2359" xr:uid="{9AE2D47F-ECCB-4DC4-88A5-D58B5BB18B85}"/>
    <cellStyle name="Comma 2 68 6" xfId="3470" xr:uid="{144D243F-84C9-445B-9451-A02A338F0CF8}"/>
    <cellStyle name="Comma 2 69" xfId="410" xr:uid="{F34A5E32-0DFF-4918-ACC5-41F861638D4E}"/>
    <cellStyle name="Comma 2 69 2" xfId="411" xr:uid="{6384636D-4514-43AD-8EC2-00F42F2782BE}"/>
    <cellStyle name="Comma 2 69 2 2" xfId="412" xr:uid="{30FC2A5C-E36B-40A1-A263-FD34E3192C49}"/>
    <cellStyle name="Comma 2 69 2 2 2" xfId="2365" xr:uid="{E5105511-D359-4B1A-BB1D-453C7395FA79}"/>
    <cellStyle name="Comma 2 69 2 3" xfId="1788" xr:uid="{05F4A3DD-C189-47AB-96E0-E0F10E695B97}"/>
    <cellStyle name="Comma 2 69 2 3 2" xfId="3043" xr:uid="{43629F96-7149-446E-B3C1-75836A70D1BE}"/>
    <cellStyle name="Comma 2 69 2 4" xfId="2364" xr:uid="{AEE50842-2ECF-43E5-B866-C6CECB890B66}"/>
    <cellStyle name="Comma 2 69 2 5" xfId="3473" xr:uid="{58A7F574-FE95-468F-83F0-2D42764C3F94}"/>
    <cellStyle name="Comma 2 69 3" xfId="413" xr:uid="{CB2E1A6E-4C09-4460-94B1-BF7B03FF9F0C}"/>
    <cellStyle name="Comma 2 69 3 2" xfId="2366" xr:uid="{01E602BD-91F7-4E96-8980-3EEF556F0F96}"/>
    <cellStyle name="Comma 2 69 4" xfId="1787" xr:uid="{15A26E44-6761-4821-80AD-746B80531425}"/>
    <cellStyle name="Comma 2 69 4 2" xfId="3042" xr:uid="{4AF2E75A-3996-4247-90BF-3D863BC168CE}"/>
    <cellStyle name="Comma 2 69 5" xfId="2363" xr:uid="{A2292360-7A35-422E-8DDE-29C29E93CA95}"/>
    <cellStyle name="Comma 2 69 6" xfId="3472" xr:uid="{88ADDFB8-C7DE-49E8-82BF-40D86C019F39}"/>
    <cellStyle name="Comma 2 7" xfId="414" xr:uid="{00FEAE83-D0D3-419E-A951-61ABF07BD265}"/>
    <cellStyle name="Comma 2 7 2" xfId="415" xr:uid="{38292810-F691-4CF1-9F5A-4DE08293C6B5}"/>
    <cellStyle name="Comma 2 7 2 2" xfId="416" xr:uid="{BD1097B4-7865-45CB-81E6-A373690C8AF6}"/>
    <cellStyle name="Comma 2 7 2 2 2" xfId="2369" xr:uid="{5601338E-CF43-4D8C-907D-9D1E75A0A171}"/>
    <cellStyle name="Comma 2 7 2 3" xfId="1790" xr:uid="{195D7C6D-C137-46AE-BD78-A5E246C31B80}"/>
    <cellStyle name="Comma 2 7 2 3 2" xfId="3045" xr:uid="{411D8D76-3175-4393-9BC0-AFCE1CCE5B38}"/>
    <cellStyle name="Comma 2 7 2 4" xfId="2368" xr:uid="{5418B848-2A23-420C-9B5E-3564A7D21936}"/>
    <cellStyle name="Comma 2 7 2 5" xfId="3475" xr:uid="{D511E7A0-1644-42E1-83B3-CFD38CB8454A}"/>
    <cellStyle name="Comma 2 7 3" xfId="417" xr:uid="{455D046F-310B-4846-80CF-2DC25DCD463F}"/>
    <cellStyle name="Comma 2 7 3 2" xfId="2370" xr:uid="{ADC8F4B8-7CC7-4410-A439-CB4831ADA4F7}"/>
    <cellStyle name="Comma 2 7 4" xfId="1789" xr:uid="{8FA8A58B-CE25-4252-BD73-470D58EFF5FC}"/>
    <cellStyle name="Comma 2 7 4 2" xfId="3044" xr:uid="{51201CD2-05E6-43F6-9F06-F35C44F582F8}"/>
    <cellStyle name="Comma 2 7 5" xfId="2367" xr:uid="{D8331C11-1758-4AA6-AD8D-A7B3CEF68205}"/>
    <cellStyle name="Comma 2 7 6" xfId="3474" xr:uid="{9592E449-733B-4844-B09A-E07E6A8E2BE2}"/>
    <cellStyle name="Comma 2 70" xfId="418" xr:uid="{5391496D-8A53-4210-AA2F-26367B8051A9}"/>
    <cellStyle name="Comma 2 70 2" xfId="419" xr:uid="{CC87BE06-EB13-4B26-BD29-2A865DE7ABF9}"/>
    <cellStyle name="Comma 2 70 2 2" xfId="420" xr:uid="{D4CD36FA-D3A7-4E15-BDF5-4C04232312A0}"/>
    <cellStyle name="Comma 2 70 2 2 2" xfId="2373" xr:uid="{7473E08A-625A-426B-9C62-0C23258ABE88}"/>
    <cellStyle name="Comma 2 70 2 3" xfId="1792" xr:uid="{54D211FF-BA71-450F-9055-294D5DBD967B}"/>
    <cellStyle name="Comma 2 70 2 3 2" xfId="3047" xr:uid="{5F51F563-9591-4D34-B688-515676C1A4EF}"/>
    <cellStyle name="Comma 2 70 2 4" xfId="2372" xr:uid="{261AC8DD-1ED9-4787-A37F-715F37F0BFB7}"/>
    <cellStyle name="Comma 2 70 2 5" xfId="3477" xr:uid="{A611A34D-E472-47FF-BFBB-BDA75AFC3EF3}"/>
    <cellStyle name="Comma 2 70 3" xfId="421" xr:uid="{7882ED76-B984-4A5A-BDD6-4C45BD2D0184}"/>
    <cellStyle name="Comma 2 70 3 2" xfId="2374" xr:uid="{7B743834-D21C-467B-9127-1949924F5A0B}"/>
    <cellStyle name="Comma 2 70 4" xfId="1791" xr:uid="{63B9A08B-8868-4223-A989-9616F37F4F22}"/>
    <cellStyle name="Comma 2 70 4 2" xfId="3046" xr:uid="{FB2579CA-B555-4B04-8BDD-84C9C0E85447}"/>
    <cellStyle name="Comma 2 70 5" xfId="2371" xr:uid="{0EB3A72C-686E-48B2-AEC7-C7A729FD9FEB}"/>
    <cellStyle name="Comma 2 70 6" xfId="3476" xr:uid="{63B71BED-3FC5-4308-A43C-845DF86DD0F3}"/>
    <cellStyle name="Comma 2 71" xfId="422" xr:uid="{021E05D7-BD72-4138-AFE6-917E98C12C07}"/>
    <cellStyle name="Comma 2 71 2" xfId="423" xr:uid="{51220702-B71F-4E33-9A81-1E3870A3E475}"/>
    <cellStyle name="Comma 2 71 2 2" xfId="424" xr:uid="{0B0A9065-FF7D-469C-8EDF-53CC8D466FD6}"/>
    <cellStyle name="Comma 2 71 2 2 2" xfId="2377" xr:uid="{3C52DF5B-408D-4F0D-ACC9-375A87121587}"/>
    <cellStyle name="Comma 2 71 2 3" xfId="1794" xr:uid="{5AE211B4-9118-4202-B12A-0EEC44AF5008}"/>
    <cellStyle name="Comma 2 71 2 3 2" xfId="3049" xr:uid="{B41B3EA6-56DE-4F4C-9B39-45588673BF66}"/>
    <cellStyle name="Comma 2 71 2 4" xfId="2376" xr:uid="{48CCC5DC-695C-402F-9FE9-F453237716C9}"/>
    <cellStyle name="Comma 2 71 2 5" xfId="3479" xr:uid="{0DE50D71-0FFD-4BC3-8D5B-306B6374F658}"/>
    <cellStyle name="Comma 2 71 3" xfId="425" xr:uid="{BD302B4F-BACD-4386-B213-98E93897A5D5}"/>
    <cellStyle name="Comma 2 71 3 2" xfId="2378" xr:uid="{66519670-A7BE-4F84-AD2F-8D8B49AD6F05}"/>
    <cellStyle name="Comma 2 71 4" xfId="1793" xr:uid="{53D62786-5910-46EC-A6FA-047AE2ECCC97}"/>
    <cellStyle name="Comma 2 71 4 2" xfId="3048" xr:uid="{93EF384F-F753-47EE-850D-E62E5D83DB48}"/>
    <cellStyle name="Comma 2 71 5" xfId="2375" xr:uid="{DFEB968C-A401-4D10-B4BA-3E9D561740AE}"/>
    <cellStyle name="Comma 2 71 6" xfId="3478" xr:uid="{98A7B060-0628-4540-8086-C433EFCD48E9}"/>
    <cellStyle name="Comma 2 72" xfId="426" xr:uid="{CABD97CE-8AE3-4FAE-82AF-25BA577B05EC}"/>
    <cellStyle name="Comma 2 72 2" xfId="427" xr:uid="{DFCE6C6B-657C-43E0-9B53-094641FDB8FC}"/>
    <cellStyle name="Comma 2 72 2 2" xfId="428" xr:uid="{2ACE27AE-D266-4403-A444-44A32D2E80E3}"/>
    <cellStyle name="Comma 2 72 2 2 2" xfId="2381" xr:uid="{15E63EDE-AAC4-49A8-B475-B9E5253F64F1}"/>
    <cellStyle name="Comma 2 72 2 3" xfId="1796" xr:uid="{CEB75F53-354B-44D1-8214-3D3C812DF20F}"/>
    <cellStyle name="Comma 2 72 2 3 2" xfId="3051" xr:uid="{4CBDD191-3B44-4423-A889-601A5C4887B1}"/>
    <cellStyle name="Comma 2 72 2 4" xfId="2380" xr:uid="{0E55674A-0072-4235-A5E8-7F44E0785B3B}"/>
    <cellStyle name="Comma 2 72 2 5" xfId="3481" xr:uid="{47B71FAD-9F7C-4F3A-B85B-A19854BC288F}"/>
    <cellStyle name="Comma 2 72 3" xfId="429" xr:uid="{1CFE5E60-27EA-4981-89C1-C23B7BC2EBDB}"/>
    <cellStyle name="Comma 2 72 3 2" xfId="2382" xr:uid="{264BD5FC-8985-4986-805A-E9C572FE8AB2}"/>
    <cellStyle name="Comma 2 72 4" xfId="1795" xr:uid="{408094A8-42BF-46C5-A7BC-5DEB2E551C60}"/>
    <cellStyle name="Comma 2 72 4 2" xfId="3050" xr:uid="{A9C7C07C-0716-4C16-948A-F873EF1B7F04}"/>
    <cellStyle name="Comma 2 72 5" xfId="2379" xr:uid="{DDB0F507-DE76-4663-995E-7BDA1DA94343}"/>
    <cellStyle name="Comma 2 72 6" xfId="3480" xr:uid="{61357378-C991-4C0B-B291-7891D8AB901A}"/>
    <cellStyle name="Comma 2 73" xfId="430" xr:uid="{650BA410-B31A-44F6-8631-6D036E388B6F}"/>
    <cellStyle name="Comma 2 73 2" xfId="431" xr:uid="{C06B41AC-647F-415E-AF98-C0ADDF2B2127}"/>
    <cellStyle name="Comma 2 73 2 2" xfId="432" xr:uid="{3964A26A-940F-4A17-9D71-02F51BA61E5F}"/>
    <cellStyle name="Comma 2 73 2 2 2" xfId="2385" xr:uid="{35230937-A2F1-4F02-93DD-21AFAA008C42}"/>
    <cellStyle name="Comma 2 73 2 3" xfId="1798" xr:uid="{4187B888-59D4-4A60-97F5-1CE0376E44D0}"/>
    <cellStyle name="Comma 2 73 2 3 2" xfId="3053" xr:uid="{5BB80AA4-2D43-4C22-B590-5C081C6D281F}"/>
    <cellStyle name="Comma 2 73 2 4" xfId="2384" xr:uid="{2E93DFD5-4420-4FB4-8BEF-22CF6A029C96}"/>
    <cellStyle name="Comma 2 73 2 5" xfId="3483" xr:uid="{B729A8E3-9E0A-48A6-8AC1-203405ECCBCD}"/>
    <cellStyle name="Comma 2 73 3" xfId="433" xr:uid="{69BB35BF-E3DD-4AD9-863E-4AC90301085F}"/>
    <cellStyle name="Comma 2 73 3 2" xfId="2386" xr:uid="{7248674C-052E-4E94-8A27-042BC90E89F6}"/>
    <cellStyle name="Comma 2 73 4" xfId="1797" xr:uid="{E1B282FD-3E8D-4C76-9809-1C412B69DD4F}"/>
    <cellStyle name="Comma 2 73 4 2" xfId="3052" xr:uid="{BA868CF3-90A8-4413-8D86-0BE599F11D3C}"/>
    <cellStyle name="Comma 2 73 5" xfId="2383" xr:uid="{B7878D93-F787-4A20-BF3B-19276DFC99FF}"/>
    <cellStyle name="Comma 2 73 6" xfId="3482" xr:uid="{5268722A-2539-4143-82A7-490716B2B865}"/>
    <cellStyle name="Comma 2 74" xfId="434" xr:uid="{D2C8D007-05EC-4E77-A668-9D70AFEDE594}"/>
    <cellStyle name="Comma 2 74 2" xfId="435" xr:uid="{117A173A-D820-4B1D-BDE2-4C22F2E028FD}"/>
    <cellStyle name="Comma 2 74 2 2" xfId="436" xr:uid="{3FF3B4DF-582C-4E0C-B980-496A25E45F06}"/>
    <cellStyle name="Comma 2 74 2 2 2" xfId="2389" xr:uid="{701A57A2-217A-4C75-AE0D-1C35CCC31ED6}"/>
    <cellStyle name="Comma 2 74 2 3" xfId="1800" xr:uid="{4BB0AF33-CA8D-4FAE-9E5A-52144702DCCF}"/>
    <cellStyle name="Comma 2 74 2 3 2" xfId="3055" xr:uid="{4DD9D2D3-6249-4927-A4DA-0400C0BBE51B}"/>
    <cellStyle name="Comma 2 74 2 4" xfId="2388" xr:uid="{C4A97E3C-3257-42CD-91CE-ADAB344D95BF}"/>
    <cellStyle name="Comma 2 74 2 5" xfId="3485" xr:uid="{768FC6D0-B558-4699-AE00-B19F066C0D5E}"/>
    <cellStyle name="Comma 2 74 3" xfId="437" xr:uid="{1545CC65-9D29-4DA9-A6F7-F99369566C0E}"/>
    <cellStyle name="Comma 2 74 3 2" xfId="2390" xr:uid="{D133AE92-5560-48DF-ACD0-3718828004A8}"/>
    <cellStyle name="Comma 2 74 4" xfId="1799" xr:uid="{A30A8E22-F85B-4F07-A77A-837EB1AE5D42}"/>
    <cellStyle name="Comma 2 74 4 2" xfId="3054" xr:uid="{E26CCB0B-A6E5-427A-9E01-8BA31A33EC0A}"/>
    <cellStyle name="Comma 2 74 5" xfId="2387" xr:uid="{2D2C60F4-BFF5-42B9-8C14-829C32F61ECB}"/>
    <cellStyle name="Comma 2 74 6" xfId="3484" xr:uid="{5CFD9212-B6F4-41F5-B87F-A62974BEE46D}"/>
    <cellStyle name="Comma 2 75" xfId="438" xr:uid="{64668BB2-686B-46DA-9A67-0DD01B6A65AA}"/>
    <cellStyle name="Comma 2 75 2" xfId="439" xr:uid="{3E52ACC5-21F0-4DD8-BFDF-76820F02DABD}"/>
    <cellStyle name="Comma 2 75 2 2" xfId="440" xr:uid="{3B7413B2-79C2-4BD7-B77D-9914391C7C6B}"/>
    <cellStyle name="Comma 2 75 2 2 2" xfId="2393" xr:uid="{B14FD753-5324-40B3-8FD3-037620C18855}"/>
    <cellStyle name="Comma 2 75 2 3" xfId="1802" xr:uid="{F0999A9F-0543-4803-9945-ED454D49266D}"/>
    <cellStyle name="Comma 2 75 2 3 2" xfId="3057" xr:uid="{E9697180-9424-4F50-B1A4-C40DC53BDC10}"/>
    <cellStyle name="Comma 2 75 2 4" xfId="2392" xr:uid="{A783B341-BB0D-41E7-B9E8-8C8BC321C30C}"/>
    <cellStyle name="Comma 2 75 2 5" xfId="3487" xr:uid="{8656F276-3E65-4530-A3F2-A7EBDA9A32E7}"/>
    <cellStyle name="Comma 2 75 3" xfId="441" xr:uid="{642EE84D-014E-4DA4-B099-30E0F0E88734}"/>
    <cellStyle name="Comma 2 75 3 2" xfId="2394" xr:uid="{C8495D50-3390-4712-899B-4853DD6CF9F9}"/>
    <cellStyle name="Comma 2 75 4" xfId="1801" xr:uid="{8FB86950-1A45-44DE-961D-E1D405D70181}"/>
    <cellStyle name="Comma 2 75 4 2" xfId="3056" xr:uid="{E9EC03CB-89ED-49E3-A52D-31E7742CAA8A}"/>
    <cellStyle name="Comma 2 75 5" xfId="2391" xr:uid="{B5769D09-BA33-4251-9EFF-E23FE393B2B2}"/>
    <cellStyle name="Comma 2 75 6" xfId="3486" xr:uid="{97876ECB-8E19-435B-A5E4-602DC962B439}"/>
    <cellStyle name="Comma 2 76" xfId="442" xr:uid="{D57F571D-85A6-465E-BC2E-F86BAE97C697}"/>
    <cellStyle name="Comma 2 76 2" xfId="443" xr:uid="{7FE16B1D-0F4F-4D96-BF29-FCBEB529A873}"/>
    <cellStyle name="Comma 2 76 2 2" xfId="444" xr:uid="{44200D26-3A22-4F5B-AF8D-3FB3657A3481}"/>
    <cellStyle name="Comma 2 76 2 2 2" xfId="2397" xr:uid="{FDCD9004-B12E-4744-89E8-AE743832C417}"/>
    <cellStyle name="Comma 2 76 2 3" xfId="1804" xr:uid="{FEABFB61-AE40-44C6-B9D2-2FF08040D1E4}"/>
    <cellStyle name="Comma 2 76 2 3 2" xfId="3059" xr:uid="{30556AD8-8801-4CC5-90B4-4DC12E2E8640}"/>
    <cellStyle name="Comma 2 76 2 4" xfId="2396" xr:uid="{611B2ED7-B259-4DEA-B5BD-A39CE54AA2DE}"/>
    <cellStyle name="Comma 2 76 2 5" xfId="3489" xr:uid="{E12C52CE-1893-4D5D-AC9C-0412011A536A}"/>
    <cellStyle name="Comma 2 76 3" xfId="445" xr:uid="{A3991441-31F4-402D-86D5-A0F3A3B92113}"/>
    <cellStyle name="Comma 2 76 3 2" xfId="2398" xr:uid="{A8ED4409-6280-46B2-A22A-DF5AB9CDFF16}"/>
    <cellStyle name="Comma 2 76 4" xfId="1803" xr:uid="{38B54DAA-1F88-4E14-B8FB-8A926442D173}"/>
    <cellStyle name="Comma 2 76 4 2" xfId="3058" xr:uid="{9DF7C297-6930-4EDF-9FE9-DD9B77AEB54B}"/>
    <cellStyle name="Comma 2 76 5" xfId="2395" xr:uid="{7D7209E2-5AB0-4CD3-BFF7-8360C2E95992}"/>
    <cellStyle name="Comma 2 76 6" xfId="3488" xr:uid="{3CD43629-0033-4178-8C73-FED8A6DA4D2A}"/>
    <cellStyle name="Comma 2 77" xfId="446" xr:uid="{758B19EF-7D24-4145-A044-287E5B3059BF}"/>
    <cellStyle name="Comma 2 77 2" xfId="447" xr:uid="{2897DA6C-2C82-4F64-B17D-FD90460F6212}"/>
    <cellStyle name="Comma 2 77 2 2" xfId="448" xr:uid="{3A1BE93F-C9BF-4694-A0D3-9BC06828E7EF}"/>
    <cellStyle name="Comma 2 77 2 2 2" xfId="2401" xr:uid="{4783982B-A7C8-479F-B913-E8B7FEB5A774}"/>
    <cellStyle name="Comma 2 77 2 3" xfId="1806" xr:uid="{AD50990F-7E55-40A9-BE29-C21A204634B6}"/>
    <cellStyle name="Comma 2 77 2 3 2" xfId="3061" xr:uid="{FF4FBB7F-15BD-499A-9259-7C4AAABCA315}"/>
    <cellStyle name="Comma 2 77 2 4" xfId="2400" xr:uid="{5F1FFA5C-12DF-41FF-A847-68AF6187C39F}"/>
    <cellStyle name="Comma 2 77 2 5" xfId="3491" xr:uid="{340C80C3-7614-4699-B794-66C293E019EF}"/>
    <cellStyle name="Comma 2 77 3" xfId="449" xr:uid="{15FDC16C-E09A-410C-9DD2-34E82CC86B94}"/>
    <cellStyle name="Comma 2 77 3 2" xfId="2402" xr:uid="{ECBD4E8D-4A2F-4FD2-A0FF-70A0B792E0F1}"/>
    <cellStyle name="Comma 2 77 4" xfId="1805" xr:uid="{67F27FE9-DF9D-464F-8636-398A4F5CF715}"/>
    <cellStyle name="Comma 2 77 4 2" xfId="3060" xr:uid="{5F86A36A-7C7C-48A3-837F-6D5F4B9CCECB}"/>
    <cellStyle name="Comma 2 77 5" xfId="2399" xr:uid="{03724C9F-66DD-42DD-AD98-645CD78171C5}"/>
    <cellStyle name="Comma 2 77 6" xfId="3490" xr:uid="{B4354A4F-B99E-41B3-B0D7-C5BC4567AC59}"/>
    <cellStyle name="Comma 2 78" xfId="450" xr:uid="{6A29206B-D5DC-482D-A1EC-E6B4D1A71B58}"/>
    <cellStyle name="Comma 2 78 2" xfId="451" xr:uid="{6290BF42-270E-424A-A3C4-BEBE9CDDAE6F}"/>
    <cellStyle name="Comma 2 78 2 2" xfId="452" xr:uid="{364718EE-712D-43B1-8C95-F9981F3CC21E}"/>
    <cellStyle name="Comma 2 78 2 2 2" xfId="2405" xr:uid="{D3A5318C-533E-4A85-8C17-9F9963981429}"/>
    <cellStyle name="Comma 2 78 2 3" xfId="1808" xr:uid="{876428D6-4EAA-45D0-A7D8-F665FD2CABD4}"/>
    <cellStyle name="Comma 2 78 2 3 2" xfId="3063" xr:uid="{0771B000-3E94-4115-A4ED-8DA1919D29AA}"/>
    <cellStyle name="Comma 2 78 2 4" xfId="2404" xr:uid="{C04EDFA0-7F40-45BE-9DD6-A8079CFB899E}"/>
    <cellStyle name="Comma 2 78 2 5" xfId="3493" xr:uid="{D6A3620E-EB2D-4E55-9DA5-502DBAA58A3C}"/>
    <cellStyle name="Comma 2 78 3" xfId="453" xr:uid="{CD90FA35-A7EC-415B-9467-E11030859923}"/>
    <cellStyle name="Comma 2 78 3 2" xfId="2406" xr:uid="{48A05387-F105-46D2-ACD4-E50556602DFF}"/>
    <cellStyle name="Comma 2 78 4" xfId="1807" xr:uid="{6334A754-A556-413D-812A-6C90EE80D3CD}"/>
    <cellStyle name="Comma 2 78 4 2" xfId="3062" xr:uid="{DE22322E-3595-4402-AE13-4DAA7C767C47}"/>
    <cellStyle name="Comma 2 78 5" xfId="2403" xr:uid="{76C3BF1C-0068-4143-9D52-BB569C76C83B}"/>
    <cellStyle name="Comma 2 78 6" xfId="3492" xr:uid="{AB094295-A19B-4983-B985-3378ED41C786}"/>
    <cellStyle name="Comma 2 79" xfId="454" xr:uid="{618B8DC1-B49F-4FB4-8823-2E6060C8D07F}"/>
    <cellStyle name="Comma 2 79 2" xfId="455" xr:uid="{1C0C0913-47DC-42E8-AAEA-10C1619186C2}"/>
    <cellStyle name="Comma 2 79 2 2" xfId="456" xr:uid="{E75B3AE1-676F-4319-AD32-16F83E10323F}"/>
    <cellStyle name="Comma 2 79 2 2 2" xfId="2409" xr:uid="{35124532-6183-4666-BBEF-8C083645C974}"/>
    <cellStyle name="Comma 2 79 2 3" xfId="1810" xr:uid="{7F00D0BE-C92D-489C-8563-421ECA24C67A}"/>
    <cellStyle name="Comma 2 79 2 3 2" xfId="3065" xr:uid="{8F40CEC1-A67E-4A6C-8369-CC5B19718CEE}"/>
    <cellStyle name="Comma 2 79 2 4" xfId="2408" xr:uid="{6FF6F29E-C0B3-4E95-B8E3-6D0E636106DE}"/>
    <cellStyle name="Comma 2 79 2 5" xfId="3495" xr:uid="{E3599CE3-723E-4131-926E-FD98CF0A0F52}"/>
    <cellStyle name="Comma 2 79 3" xfId="457" xr:uid="{10D75EEE-BD24-49F9-8E3B-F065B938FFCC}"/>
    <cellStyle name="Comma 2 79 3 2" xfId="2410" xr:uid="{9840F290-F088-4ACE-94CB-0E631836BE26}"/>
    <cellStyle name="Comma 2 79 4" xfId="1809" xr:uid="{2A36268E-D29E-482F-A11E-5D0225892F43}"/>
    <cellStyle name="Comma 2 79 4 2" xfId="3064" xr:uid="{5C120681-6036-4007-A9E5-FA33FB57C998}"/>
    <cellStyle name="Comma 2 79 5" xfId="2407" xr:uid="{84AD29AF-D892-4850-9A33-CF5E10D6690A}"/>
    <cellStyle name="Comma 2 79 6" xfId="3494" xr:uid="{619F08AA-6E36-43F8-906F-C12E8F6959A2}"/>
    <cellStyle name="Comma 2 8" xfId="458" xr:uid="{02B9A40B-8427-4A9B-886D-46D2CDCC3212}"/>
    <cellStyle name="Comma 2 8 2" xfId="459" xr:uid="{8B60B865-1B3E-4683-B84D-B2D2FA197ABF}"/>
    <cellStyle name="Comma 2 8 2 2" xfId="460" xr:uid="{67F75A20-EB17-4017-8180-0D14D73DD92D}"/>
    <cellStyle name="Comma 2 8 2 2 2" xfId="2413" xr:uid="{F80CA0FF-21C0-49D9-A948-9392A6EDBAE5}"/>
    <cellStyle name="Comma 2 8 2 3" xfId="1812" xr:uid="{5297628B-8E00-4F0D-8A00-68C61238A79D}"/>
    <cellStyle name="Comma 2 8 2 3 2" xfId="3067" xr:uid="{820EA8C1-D410-4F3B-930D-36AFFE72ED92}"/>
    <cellStyle name="Comma 2 8 2 4" xfId="2412" xr:uid="{DEA1E38C-8F6E-4C48-8573-FBE5C2D7BF51}"/>
    <cellStyle name="Comma 2 8 2 5" xfId="3497" xr:uid="{3455360D-DDC1-4927-B0AC-1C882C7C0AF5}"/>
    <cellStyle name="Comma 2 8 3" xfId="461" xr:uid="{E5410D7A-F1A4-43AD-85BE-616CC9EE839E}"/>
    <cellStyle name="Comma 2 8 3 2" xfId="2414" xr:uid="{22328650-39C1-4C44-9689-22CA8F4E3F33}"/>
    <cellStyle name="Comma 2 8 4" xfId="1811" xr:uid="{7868E017-FE13-4424-AF32-696A6E49A7F9}"/>
    <cellStyle name="Comma 2 8 4 2" xfId="3066" xr:uid="{8F7D8F4D-44A7-4E3F-ACEE-13607812D343}"/>
    <cellStyle name="Comma 2 8 5" xfId="2411" xr:uid="{A9B80866-4B15-4932-9733-8CB8FABF58D4}"/>
    <cellStyle name="Comma 2 8 6" xfId="3496" xr:uid="{8B460E14-02DE-404C-A307-F1F425C3DB8F}"/>
    <cellStyle name="Comma 2 80" xfId="462" xr:uid="{A105B7C7-0721-4C61-A9B4-FD8FA6AE99BA}"/>
    <cellStyle name="Comma 2 80 2" xfId="463" xr:uid="{244ED95C-A032-4771-94BC-DF8586B1B217}"/>
    <cellStyle name="Comma 2 80 2 2" xfId="464" xr:uid="{56AF7B04-3245-4561-8743-CAD90474C241}"/>
    <cellStyle name="Comma 2 80 2 2 2" xfId="2417" xr:uid="{D28242B0-5EC1-47B7-B78E-50851CF5CE7D}"/>
    <cellStyle name="Comma 2 80 2 3" xfId="1814" xr:uid="{CA89D183-0CE1-402D-8938-A332F5D09771}"/>
    <cellStyle name="Comma 2 80 2 3 2" xfId="3069" xr:uid="{E9889744-EEF8-4927-94BC-9A4F239B9E93}"/>
    <cellStyle name="Comma 2 80 2 4" xfId="2416" xr:uid="{C37547C5-A053-4CCA-98CE-FD38E323E066}"/>
    <cellStyle name="Comma 2 80 2 5" xfId="3499" xr:uid="{ACF4D821-7AC4-47AC-96EB-EB8CFEC6E2A9}"/>
    <cellStyle name="Comma 2 80 3" xfId="465" xr:uid="{32EC78FF-3022-458D-B4BB-211A59FA8353}"/>
    <cellStyle name="Comma 2 80 3 2" xfId="2418" xr:uid="{012F5284-F557-4007-B237-9D363CEC248B}"/>
    <cellStyle name="Comma 2 80 4" xfId="1813" xr:uid="{3883CEA1-1B9E-49B6-B947-87F67FE6A9FD}"/>
    <cellStyle name="Comma 2 80 4 2" xfId="3068" xr:uid="{37BB400B-D033-44E1-84EA-C2F830B22579}"/>
    <cellStyle name="Comma 2 80 5" xfId="2415" xr:uid="{3F912A21-8831-473D-B65C-2562D2740AB9}"/>
    <cellStyle name="Comma 2 80 6" xfId="3498" xr:uid="{8AE1DA37-4E1B-4C37-BAB4-F0BED96A5BC1}"/>
    <cellStyle name="Comma 2 81" xfId="466" xr:uid="{445DD6CB-1A84-4764-9D25-AF195C48AFE5}"/>
    <cellStyle name="Comma 2 81 2" xfId="467" xr:uid="{F3138C8B-66E4-4954-8466-42DB5C7938B2}"/>
    <cellStyle name="Comma 2 81 2 2" xfId="468" xr:uid="{2E820AA7-301D-4FE2-88B7-C855BA59CA18}"/>
    <cellStyle name="Comma 2 81 2 2 2" xfId="2421" xr:uid="{A990B4E2-858A-4A1E-9E10-FD2507C3A9BA}"/>
    <cellStyle name="Comma 2 81 2 3" xfId="1816" xr:uid="{714B5F33-77E1-4D4E-B20A-DD72C6DDFCF9}"/>
    <cellStyle name="Comma 2 81 2 3 2" xfId="3071" xr:uid="{D736A38C-9B16-4696-900E-21CAB2388CAB}"/>
    <cellStyle name="Comma 2 81 2 4" xfId="2420" xr:uid="{8B3EFA2A-92F5-4FF8-9A7D-CD786150C16F}"/>
    <cellStyle name="Comma 2 81 2 5" xfId="3501" xr:uid="{870E409B-4A98-4A70-BC62-F8392F09511D}"/>
    <cellStyle name="Comma 2 81 3" xfId="469" xr:uid="{E9E90B0C-479E-4C95-9787-22F444CA8D27}"/>
    <cellStyle name="Comma 2 81 3 2" xfId="2422" xr:uid="{15D3284C-C775-4577-A039-1290A33A42CA}"/>
    <cellStyle name="Comma 2 81 4" xfId="1815" xr:uid="{3A734AB1-E216-448B-B00C-00D608213407}"/>
    <cellStyle name="Comma 2 81 4 2" xfId="3070" xr:uid="{D41CB73C-66D1-427E-B890-D0B6E46426FD}"/>
    <cellStyle name="Comma 2 81 5" xfId="2419" xr:uid="{EA1ED876-A396-4D6C-9DDF-2849142B6FD5}"/>
    <cellStyle name="Comma 2 81 6" xfId="3500" xr:uid="{FFF33AD2-D5A0-4048-A9B3-ECBB8B212048}"/>
    <cellStyle name="Comma 2 82" xfId="470" xr:uid="{4D2322D2-3607-41A7-9B78-6163E2F120EE}"/>
    <cellStyle name="Comma 2 82 2" xfId="471" xr:uid="{92F437B0-9CC8-4387-A22D-4B400733EA81}"/>
    <cellStyle name="Comma 2 82 2 2" xfId="472" xr:uid="{AC80D33D-5637-461E-8EA7-9572718A10EB}"/>
    <cellStyle name="Comma 2 82 2 2 2" xfId="2425" xr:uid="{31076953-FB23-4CC3-B391-A18A374B8ADE}"/>
    <cellStyle name="Comma 2 82 2 3" xfId="1818" xr:uid="{800F8E64-7E58-4459-9393-2F43F5621878}"/>
    <cellStyle name="Comma 2 82 2 3 2" xfId="3073" xr:uid="{225C5B57-BA76-4B25-860E-E6441AD2F821}"/>
    <cellStyle name="Comma 2 82 2 4" xfId="2424" xr:uid="{DA6B4171-2383-4969-AD0C-9A8B33EC7DE8}"/>
    <cellStyle name="Comma 2 82 2 5" xfId="3503" xr:uid="{16E3924A-22F3-474B-B9B5-93F04C527ECD}"/>
    <cellStyle name="Comma 2 82 3" xfId="473" xr:uid="{AC8B635F-7945-4540-8667-0E451B2B9039}"/>
    <cellStyle name="Comma 2 82 3 2" xfId="2426" xr:uid="{5C6C97BC-8A31-4745-A0B8-240B47E9783B}"/>
    <cellStyle name="Comma 2 82 4" xfId="1817" xr:uid="{F51768DB-24FD-46C7-A0FF-8B9B4D049A4C}"/>
    <cellStyle name="Comma 2 82 4 2" xfId="3072" xr:uid="{33F7787B-FA1A-4374-8C24-909FCF6C483D}"/>
    <cellStyle name="Comma 2 82 5" xfId="2423" xr:uid="{79752BD0-9F76-4E68-B8E3-45D619B005D8}"/>
    <cellStyle name="Comma 2 82 6" xfId="3502" xr:uid="{CD4B80DE-FF30-491D-8EA8-1CACD52FA82F}"/>
    <cellStyle name="Comma 2 83" xfId="474" xr:uid="{4E23580D-3182-4224-98F3-C6255B1F92C0}"/>
    <cellStyle name="Comma 2 83 2" xfId="475" xr:uid="{5D3126E9-5AF3-41C3-A67E-CB6C5A2A3A55}"/>
    <cellStyle name="Comma 2 83 2 2" xfId="476" xr:uid="{FDCA2342-28F4-42B9-9D90-DE29AC5AC672}"/>
    <cellStyle name="Comma 2 83 2 2 2" xfId="2429" xr:uid="{B2C01EB6-FAA6-4A71-B478-519C2A638A89}"/>
    <cellStyle name="Comma 2 83 2 3" xfId="1820" xr:uid="{EA588854-EC7B-4890-A5D4-FDA6D54817B1}"/>
    <cellStyle name="Comma 2 83 2 3 2" xfId="3075" xr:uid="{03017F67-55A3-46CD-A738-5AD744212225}"/>
    <cellStyle name="Comma 2 83 2 4" xfId="2428" xr:uid="{07823DD5-6F4F-4C21-A2DF-D780940EEE3A}"/>
    <cellStyle name="Comma 2 83 2 5" xfId="3505" xr:uid="{AFD6B011-5F6A-4E0A-87C4-67B4D634709C}"/>
    <cellStyle name="Comma 2 83 3" xfId="477" xr:uid="{6C6FE888-E9BF-441E-82E7-C6F53B295542}"/>
    <cellStyle name="Comma 2 83 3 2" xfId="2430" xr:uid="{2C347BAC-3469-46EA-A223-C393DEB469CB}"/>
    <cellStyle name="Comma 2 83 4" xfId="1819" xr:uid="{D99BA077-89F3-4045-B624-D04D1BA8501A}"/>
    <cellStyle name="Comma 2 83 4 2" xfId="3074" xr:uid="{D2FEF717-FBC2-4367-AD23-4238F895D209}"/>
    <cellStyle name="Comma 2 83 5" xfId="2427" xr:uid="{9323515C-890D-4162-8DDC-CC9A2D0A25CA}"/>
    <cellStyle name="Comma 2 83 6" xfId="3504" xr:uid="{FDCE9C27-D498-44F0-BF73-ADEFFD341442}"/>
    <cellStyle name="Comma 2 84" xfId="478" xr:uid="{2CCEC5A9-F742-4F3E-86F6-4A808FB3F125}"/>
    <cellStyle name="Comma 2 84 2" xfId="479" xr:uid="{149B6945-6248-45E0-9EF2-81D0DB8EEF8F}"/>
    <cellStyle name="Comma 2 84 2 2" xfId="480" xr:uid="{C58202E0-BAB1-4DB7-BD8B-9A5B626AB52C}"/>
    <cellStyle name="Comma 2 84 2 2 2" xfId="2433" xr:uid="{D0A5E38E-5FE8-45AA-84F7-BDE74C6A89F1}"/>
    <cellStyle name="Comma 2 84 2 3" xfId="1822" xr:uid="{36B5225B-E9BF-426E-8C64-086CD0C53E6A}"/>
    <cellStyle name="Comma 2 84 2 3 2" xfId="3077" xr:uid="{9278338E-0CC4-4482-A043-A669EC4D8D75}"/>
    <cellStyle name="Comma 2 84 2 4" xfId="2432" xr:uid="{7DE6875E-3364-4C27-899A-D1D3BB65C3B4}"/>
    <cellStyle name="Comma 2 84 2 5" xfId="3507" xr:uid="{F3D34CA1-4ED5-40FA-9A46-5B6B9CA3C3A6}"/>
    <cellStyle name="Comma 2 84 3" xfId="481" xr:uid="{7B324A35-537C-451D-B1D4-90219C30C987}"/>
    <cellStyle name="Comma 2 84 3 2" xfId="2434" xr:uid="{600FA2F6-2310-4C62-82F1-08E21D58927F}"/>
    <cellStyle name="Comma 2 84 4" xfId="1821" xr:uid="{971C426D-5597-4B15-95CD-9763F45B16CF}"/>
    <cellStyle name="Comma 2 84 4 2" xfId="3076" xr:uid="{4BF925DD-E54A-4B33-BDF8-C503DFFEA0AA}"/>
    <cellStyle name="Comma 2 84 5" xfId="2431" xr:uid="{D2720CB7-B633-495B-8A7A-112F23596DE4}"/>
    <cellStyle name="Comma 2 84 6" xfId="3506" xr:uid="{59DA86B5-0D9E-4BCE-B122-BFA7F8F4ED7E}"/>
    <cellStyle name="Comma 2 85" xfId="482" xr:uid="{C82ECA0C-F01D-4E6D-A2D3-47206D264ED4}"/>
    <cellStyle name="Comma 2 85 2" xfId="483" xr:uid="{6AC2510A-232D-431C-810A-8142D8511127}"/>
    <cellStyle name="Comma 2 85 2 2" xfId="484" xr:uid="{EDAEF53C-2972-48D2-922B-F930BCBE4D65}"/>
    <cellStyle name="Comma 2 85 2 2 2" xfId="2437" xr:uid="{B7EE54C2-88F5-4781-BAC1-542EA96E513B}"/>
    <cellStyle name="Comma 2 85 2 3" xfId="1824" xr:uid="{9C790D99-4D8C-458C-887F-BDB82FA4AD4C}"/>
    <cellStyle name="Comma 2 85 2 3 2" xfId="3079" xr:uid="{4F92B1AB-1E3C-44FB-B921-A06AD68341E9}"/>
    <cellStyle name="Comma 2 85 2 4" xfId="2436" xr:uid="{83F29D43-9366-4116-87B2-356748281384}"/>
    <cellStyle name="Comma 2 85 2 5" xfId="3509" xr:uid="{FCBAF490-3057-4113-8B7E-4F44C9B5F57F}"/>
    <cellStyle name="Comma 2 85 3" xfId="485" xr:uid="{77554435-DD6C-49BD-BF08-40E6B26E4742}"/>
    <cellStyle name="Comma 2 85 3 2" xfId="2438" xr:uid="{2FAF2499-E103-487C-AD5A-AD3860F78959}"/>
    <cellStyle name="Comma 2 85 4" xfId="1823" xr:uid="{FEBF8C22-16F1-4640-9692-9B23C0C261AE}"/>
    <cellStyle name="Comma 2 85 4 2" xfId="3078" xr:uid="{BA42C10E-3A08-4506-AC9C-B37AC0B9911E}"/>
    <cellStyle name="Comma 2 85 5" xfId="2435" xr:uid="{5D5E0A9B-BA2B-4E32-AED6-A66B5CFF3225}"/>
    <cellStyle name="Comma 2 85 6" xfId="3508" xr:uid="{928489F4-4501-4C45-BBF2-9AE0597835A9}"/>
    <cellStyle name="Comma 2 86" xfId="486" xr:uid="{4DA9B4A7-7A39-4E8E-890D-92DD59BBDEEA}"/>
    <cellStyle name="Comma 2 86 2" xfId="487" xr:uid="{CF190CBF-5D85-466A-882F-86554B195883}"/>
    <cellStyle name="Comma 2 86 2 2" xfId="488" xr:uid="{8A825F0C-D89A-46CF-BA9A-948292410356}"/>
    <cellStyle name="Comma 2 86 2 2 2" xfId="2441" xr:uid="{A1C9C406-928B-4DAA-BFC6-EEAE72B4A33D}"/>
    <cellStyle name="Comma 2 86 2 3" xfId="1826" xr:uid="{29637573-ACCA-45B0-8ED5-63C12A080774}"/>
    <cellStyle name="Comma 2 86 2 3 2" xfId="3081" xr:uid="{FF3D1324-5527-4CE3-8CC0-3EF86573C5C1}"/>
    <cellStyle name="Comma 2 86 2 4" xfId="2440" xr:uid="{D2608983-B549-4EAD-A6E2-7723D449554C}"/>
    <cellStyle name="Comma 2 86 2 5" xfId="3511" xr:uid="{2ED650CF-EFAF-4197-BB7E-E220598F7CDE}"/>
    <cellStyle name="Comma 2 86 3" xfId="489" xr:uid="{D797146B-87C2-41D1-B76A-F114EDB08805}"/>
    <cellStyle name="Comma 2 86 3 2" xfId="2442" xr:uid="{3ED2C197-3646-48C6-9783-66FC5C0FF2F4}"/>
    <cellStyle name="Comma 2 86 4" xfId="1825" xr:uid="{5A9C2F08-C1BA-4EE9-9BD3-6A3DBC8D4C27}"/>
    <cellStyle name="Comma 2 86 4 2" xfId="3080" xr:uid="{A06AF49F-8284-49BF-8298-262DA66EB9F0}"/>
    <cellStyle name="Comma 2 86 5" xfId="2439" xr:uid="{5EE770CE-C88E-4861-8DB6-8D6CBF7AE69D}"/>
    <cellStyle name="Comma 2 86 6" xfId="3510" xr:uid="{FD62556E-8728-490E-BBF8-E4280A4E6948}"/>
    <cellStyle name="Comma 2 87" xfId="490" xr:uid="{227B7D4E-9160-40EB-9A90-526628847EB8}"/>
    <cellStyle name="Comma 2 87 2" xfId="491" xr:uid="{EC35D7B6-CCD5-419E-95BF-8139B0891FDC}"/>
    <cellStyle name="Comma 2 87 2 2" xfId="492" xr:uid="{1D1EDE00-4F4D-4FDE-B17B-BE452A96FC22}"/>
    <cellStyle name="Comma 2 87 2 2 2" xfId="2445" xr:uid="{546236DC-3FDC-4161-9D63-BFBC0E4018A9}"/>
    <cellStyle name="Comma 2 87 2 3" xfId="1828" xr:uid="{BC091DC6-7D88-4E5A-BBB1-455ED3DB8EC1}"/>
    <cellStyle name="Comma 2 87 2 3 2" xfId="3083" xr:uid="{BF6A690B-3BF2-4860-BD7C-CDDC326B85FD}"/>
    <cellStyle name="Comma 2 87 2 4" xfId="2444" xr:uid="{FBD31F8C-53DF-4492-89B9-3D4E4A08D9E0}"/>
    <cellStyle name="Comma 2 87 2 5" xfId="3513" xr:uid="{2BBBF2B6-26DA-4DA7-BDF5-511316A47E42}"/>
    <cellStyle name="Comma 2 87 3" xfId="493" xr:uid="{C7AF5BE5-8057-413E-A535-57DCD05944D7}"/>
    <cellStyle name="Comma 2 87 3 2" xfId="2446" xr:uid="{25DDEF76-91A7-4053-865C-3182A6FB2665}"/>
    <cellStyle name="Comma 2 87 4" xfId="1827" xr:uid="{93731E2D-658E-44FA-AF6D-33059B6EA502}"/>
    <cellStyle name="Comma 2 87 4 2" xfId="3082" xr:uid="{77240D78-89CC-47A9-B280-71F84D58362C}"/>
    <cellStyle name="Comma 2 87 5" xfId="2443" xr:uid="{82883579-1886-4E67-A372-F5513D4FD96E}"/>
    <cellStyle name="Comma 2 87 6" xfId="3512" xr:uid="{0FC48009-CB31-4623-A3E3-D77919A7F7CD}"/>
    <cellStyle name="Comma 2 88" xfId="494" xr:uid="{A760A86E-B10C-49F7-9F78-7A1DAF61C22D}"/>
    <cellStyle name="Comma 2 88 2" xfId="495" xr:uid="{8C76163C-C261-487F-80EC-ED4045D795FB}"/>
    <cellStyle name="Comma 2 88 2 2" xfId="496" xr:uid="{7C5BE021-E32B-408A-A1D9-C1778B71C92F}"/>
    <cellStyle name="Comma 2 88 2 2 2" xfId="2449" xr:uid="{648AB407-22EC-4437-A12A-659D7842F3C4}"/>
    <cellStyle name="Comma 2 88 2 3" xfId="1830" xr:uid="{9310B6BE-EB54-486F-8E05-972ED0CEBB92}"/>
    <cellStyle name="Comma 2 88 2 3 2" xfId="3085" xr:uid="{248FEF8E-4619-4EA3-8D4B-9717382B4A10}"/>
    <cellStyle name="Comma 2 88 2 4" xfId="2448" xr:uid="{2FD5582D-9737-4A7A-9E6C-5361620DAAEA}"/>
    <cellStyle name="Comma 2 88 2 5" xfId="3515" xr:uid="{26925FFD-E19B-4503-BB90-55C0017824C2}"/>
    <cellStyle name="Comma 2 88 3" xfId="497" xr:uid="{A3D86EB7-F1D1-4B27-B8AE-F792A204F576}"/>
    <cellStyle name="Comma 2 88 3 2" xfId="2450" xr:uid="{2E27E6CD-43CC-43B7-9297-419CE5384A07}"/>
    <cellStyle name="Comma 2 88 4" xfId="1829" xr:uid="{DF9C1B4D-2608-44CB-B1E5-5160319FF570}"/>
    <cellStyle name="Comma 2 88 4 2" xfId="3084" xr:uid="{B50EA757-4BF0-404A-9239-1856B25AAD02}"/>
    <cellStyle name="Comma 2 88 5" xfId="2447" xr:uid="{44EE000F-5566-4159-9BD4-9A2FDB4E2D30}"/>
    <cellStyle name="Comma 2 88 6" xfId="3514" xr:uid="{7C5E9BEB-58A3-4941-9E95-09719F370D35}"/>
    <cellStyle name="Comma 2 89" xfId="498" xr:uid="{EE5864B8-B8E8-4DF8-92C8-9DE0AB57218E}"/>
    <cellStyle name="Comma 2 89 2" xfId="499" xr:uid="{C3F3354A-DF43-4CF3-A382-20B90718203E}"/>
    <cellStyle name="Comma 2 89 2 2" xfId="500" xr:uid="{FFE9D62C-C5E7-4DED-86DB-9CD88EBE6378}"/>
    <cellStyle name="Comma 2 89 2 2 2" xfId="2453" xr:uid="{7252A969-0330-4A81-AFAD-7E36EFB242E3}"/>
    <cellStyle name="Comma 2 89 2 3" xfId="1832" xr:uid="{ED206EB6-7A22-4019-8BF4-3DE9DD18603A}"/>
    <cellStyle name="Comma 2 89 2 3 2" xfId="3087" xr:uid="{63701D25-9DCC-4655-B0DF-5A0AFD8959A1}"/>
    <cellStyle name="Comma 2 89 2 4" xfId="2452" xr:uid="{CCDAF7AE-52BF-4449-AB1E-5B14F737A53E}"/>
    <cellStyle name="Comma 2 89 2 5" xfId="3517" xr:uid="{FB0DD0BE-048D-455A-9945-5D5292538F8D}"/>
    <cellStyle name="Comma 2 89 3" xfId="501" xr:uid="{BD9B904F-6BB3-487A-A1F9-F15AC9F27AFA}"/>
    <cellStyle name="Comma 2 89 3 2" xfId="2454" xr:uid="{53CAF784-7717-45B2-B177-937034E9D1F5}"/>
    <cellStyle name="Comma 2 89 4" xfId="1831" xr:uid="{77709CC6-089E-4DED-A575-D5696BB86C4B}"/>
    <cellStyle name="Comma 2 89 4 2" xfId="3086" xr:uid="{2534F968-EAA6-4158-A604-5667F0128752}"/>
    <cellStyle name="Comma 2 89 5" xfId="2451" xr:uid="{0F909F71-5679-492B-9FFE-3121A7AE30AE}"/>
    <cellStyle name="Comma 2 89 6" xfId="3516" xr:uid="{62470079-CFA5-4AD8-9B20-DF59743DA20F}"/>
    <cellStyle name="Comma 2 9" xfId="502" xr:uid="{3856560A-0697-456B-AA02-B69503835F0F}"/>
    <cellStyle name="Comma 2 9 2" xfId="503" xr:uid="{60514AF8-1265-4F77-A964-27938F4F717A}"/>
    <cellStyle name="Comma 2 9 2 2" xfId="504" xr:uid="{0C7B0BC6-E2BD-4F7F-ADEC-D50C1598F3C3}"/>
    <cellStyle name="Comma 2 9 2 2 2" xfId="2457" xr:uid="{943FEEAB-E908-42FA-B71B-E0075FA84DD4}"/>
    <cellStyle name="Comma 2 9 2 3" xfId="1834" xr:uid="{49A21D98-DF6F-4494-9DC6-67FF1C10925E}"/>
    <cellStyle name="Comma 2 9 2 3 2" xfId="3089" xr:uid="{20B20459-14B5-4E15-AB57-EEC35022BDBD}"/>
    <cellStyle name="Comma 2 9 2 4" xfId="2456" xr:uid="{B7ACBB8C-3129-4898-A274-A3228208B56E}"/>
    <cellStyle name="Comma 2 9 2 5" xfId="3519" xr:uid="{97B5E207-0058-41B3-8707-6A5847260E1A}"/>
    <cellStyle name="Comma 2 9 3" xfId="505" xr:uid="{6421591F-F161-4A58-A6AE-B85C6A90B3A7}"/>
    <cellStyle name="Comma 2 9 3 2" xfId="2458" xr:uid="{E828A173-E9FD-46F1-B2C7-A6B56FD4CABB}"/>
    <cellStyle name="Comma 2 9 4" xfId="1833" xr:uid="{14E2CEA7-A35A-4016-A5DE-1706802CF0F8}"/>
    <cellStyle name="Comma 2 9 4 2" xfId="3088" xr:uid="{6C8EAC55-6D48-42D9-B3A8-D1BCD69F879E}"/>
    <cellStyle name="Comma 2 9 5" xfId="2455" xr:uid="{3DD7C6A4-894C-421C-BCBA-1FD9797DF9D5}"/>
    <cellStyle name="Comma 2 9 6" xfId="3518" xr:uid="{6503B563-066F-4EF9-944A-0DF07D8CD067}"/>
    <cellStyle name="Comma 2 90" xfId="506" xr:uid="{8D3E3FD0-93D6-4D9E-A575-212A320769F8}"/>
    <cellStyle name="Comma 2 90 2" xfId="507" xr:uid="{0A44C5D5-C688-48E9-B1D5-AD7BC31EE6AC}"/>
    <cellStyle name="Comma 2 90 2 2" xfId="508" xr:uid="{D61D6791-5FD7-4D56-8A6F-26864C8BFA90}"/>
    <cellStyle name="Comma 2 90 2 2 2" xfId="2461" xr:uid="{0A6283F4-E75A-4FAB-9D88-18FAA2095961}"/>
    <cellStyle name="Comma 2 90 2 3" xfId="1836" xr:uid="{40D400CF-EEFA-44E3-918C-3980FEE21108}"/>
    <cellStyle name="Comma 2 90 2 3 2" xfId="3091" xr:uid="{003C30F9-42B3-4905-A021-11A68AD11866}"/>
    <cellStyle name="Comma 2 90 2 4" xfId="2460" xr:uid="{3843558B-25C9-4E89-A506-A17DCA2959CE}"/>
    <cellStyle name="Comma 2 90 2 5" xfId="3521" xr:uid="{A76A895C-BD64-4383-B719-2CB9EE20CF0F}"/>
    <cellStyle name="Comma 2 90 3" xfId="509" xr:uid="{3C725C38-9F12-4514-9E7D-FA182B68EF45}"/>
    <cellStyle name="Comma 2 90 3 2" xfId="2462" xr:uid="{DFB40B15-8AA7-4998-A126-A04439369106}"/>
    <cellStyle name="Comma 2 90 4" xfId="1835" xr:uid="{2BCAFEA2-EBCF-482F-9ECC-B565BFCF21D9}"/>
    <cellStyle name="Comma 2 90 4 2" xfId="3090" xr:uid="{45041D8D-7D52-4386-96C2-BD42F43E72B2}"/>
    <cellStyle name="Comma 2 90 5" xfId="2459" xr:uid="{C07FE296-D921-44D2-859F-305220AA097D}"/>
    <cellStyle name="Comma 2 90 6" xfId="3520" xr:uid="{18311199-64F3-4651-9F52-75079DC143DD}"/>
    <cellStyle name="Comma 2 91" xfId="510" xr:uid="{156E62E4-165B-43AE-8C70-EB351B4733CB}"/>
    <cellStyle name="Comma 2 91 2" xfId="511" xr:uid="{33CD213E-65EA-4EB6-9880-CE0464F7D746}"/>
    <cellStyle name="Comma 2 91 2 2" xfId="512" xr:uid="{632F8D27-7AD5-40D3-9B83-54F05469B946}"/>
    <cellStyle name="Comma 2 91 2 2 2" xfId="2465" xr:uid="{E99F66AF-AC94-41AC-9379-07117C98D1F5}"/>
    <cellStyle name="Comma 2 91 2 3" xfId="1838" xr:uid="{8A4FFB0F-5682-4D1B-909A-D05482B06D2C}"/>
    <cellStyle name="Comma 2 91 2 3 2" xfId="3093" xr:uid="{6068D70C-D505-41AF-8DF2-4E36F8A63274}"/>
    <cellStyle name="Comma 2 91 2 4" xfId="2464" xr:uid="{127F29BE-F23C-44D6-B9FA-081E9B10BDF1}"/>
    <cellStyle name="Comma 2 91 2 5" xfId="3523" xr:uid="{2B61DF79-6558-4272-9093-61486732C3DB}"/>
    <cellStyle name="Comma 2 91 3" xfId="513" xr:uid="{8BDF2048-8274-4302-AD89-A5A5BB63FEE5}"/>
    <cellStyle name="Comma 2 91 3 2" xfId="2466" xr:uid="{3BF86E72-EA18-4F60-BAEC-926F443BAF2E}"/>
    <cellStyle name="Comma 2 91 4" xfId="1837" xr:uid="{B54DE3B3-AFA5-44AE-88D6-7491B83C764E}"/>
    <cellStyle name="Comma 2 91 4 2" xfId="3092" xr:uid="{21986488-3EFB-4F66-8486-3CFB8FEAB666}"/>
    <cellStyle name="Comma 2 91 5" xfId="2463" xr:uid="{FB62366E-EF8B-4C3A-8BF2-385E4861A1A8}"/>
    <cellStyle name="Comma 2 91 6" xfId="3522" xr:uid="{BBD0FFD8-7C64-4D5E-9DC1-C3EE881E1C5D}"/>
    <cellStyle name="Comma 2 92" xfId="514" xr:uid="{C917D75D-4F3D-48E6-B648-2F7BA8A01C44}"/>
    <cellStyle name="Comma 2 92 2" xfId="515" xr:uid="{F11A8C2D-6E47-4770-9B53-11EDC4EB9805}"/>
    <cellStyle name="Comma 2 92 2 2" xfId="516" xr:uid="{2329CB22-4863-496A-ADA3-4B4CFB7181B2}"/>
    <cellStyle name="Comma 2 92 2 2 2" xfId="2469" xr:uid="{6B830690-BA8A-4703-B033-9CA2600C9637}"/>
    <cellStyle name="Comma 2 92 2 3" xfId="1840" xr:uid="{036A87EC-5216-4261-9963-4DE84A2317F1}"/>
    <cellStyle name="Comma 2 92 2 3 2" xfId="3095" xr:uid="{69D9D437-6DFF-495E-807A-51C7BB49A6CC}"/>
    <cellStyle name="Comma 2 92 2 4" xfId="2468" xr:uid="{F9D049FB-2954-4A0F-86DF-1FA5AD6D30B8}"/>
    <cellStyle name="Comma 2 92 2 5" xfId="3525" xr:uid="{0DF2A02E-427B-469F-86E7-F6A88C166B0E}"/>
    <cellStyle name="Comma 2 92 3" xfId="517" xr:uid="{5D0178F0-2670-465D-8E5A-47676C053D56}"/>
    <cellStyle name="Comma 2 92 3 2" xfId="2470" xr:uid="{D0CFD55D-5A09-45AA-9B74-C79B4BBD2DC5}"/>
    <cellStyle name="Comma 2 92 4" xfId="1839" xr:uid="{663D26C0-810C-4D22-AB2D-B53948B6BE31}"/>
    <cellStyle name="Comma 2 92 4 2" xfId="3094" xr:uid="{D8207FD7-3729-4704-96FB-21308F216D14}"/>
    <cellStyle name="Comma 2 92 5" xfId="2467" xr:uid="{933142F4-3E5B-4F92-A6FE-C69344BCF0C2}"/>
    <cellStyle name="Comma 2 92 6" xfId="3524" xr:uid="{AB199AEF-BFE3-42A1-BA28-9206722ED2E2}"/>
    <cellStyle name="Comma 2 93" xfId="518" xr:uid="{35D60B8D-B663-465E-B3EF-6CA17C411411}"/>
    <cellStyle name="Comma 2 93 2" xfId="519" xr:uid="{1FFA0E1F-9FAF-4879-B55E-1F24E920C297}"/>
    <cellStyle name="Comma 2 93 2 2" xfId="520" xr:uid="{AF05ECC2-AF62-49E7-99DC-3C7EEBCA838A}"/>
    <cellStyle name="Comma 2 93 2 2 2" xfId="2473" xr:uid="{93125454-6F76-4144-B38B-1E5AC84B6332}"/>
    <cellStyle name="Comma 2 93 2 3" xfId="1842" xr:uid="{D538B62C-3CCE-4344-AD2A-375DDE24EBE6}"/>
    <cellStyle name="Comma 2 93 2 3 2" xfId="3097" xr:uid="{672FAB44-BE32-49CB-8DC4-5E7C31A4443D}"/>
    <cellStyle name="Comma 2 93 2 4" xfId="2472" xr:uid="{6B27CF5A-7A37-423B-BD20-624E795DDC7E}"/>
    <cellStyle name="Comma 2 93 2 5" xfId="3527" xr:uid="{95B434D3-33FC-4877-A9A9-B4DF354AD376}"/>
    <cellStyle name="Comma 2 93 3" xfId="521" xr:uid="{CBE9D384-D3B0-4B42-B8B7-E42C3A857AF0}"/>
    <cellStyle name="Comma 2 93 3 2" xfId="2474" xr:uid="{15271CA8-7CD1-43FD-BE0D-0CDC023611C8}"/>
    <cellStyle name="Comma 2 93 4" xfId="1841" xr:uid="{B875DFB9-9DC0-4D54-A585-D77AA9871AA4}"/>
    <cellStyle name="Comma 2 93 4 2" xfId="3096" xr:uid="{896C4875-92BB-468C-9189-EB788A9DDD37}"/>
    <cellStyle name="Comma 2 93 5" xfId="2471" xr:uid="{F7254A6E-EA01-4D52-9CD1-2EE47EECA9BD}"/>
    <cellStyle name="Comma 2 93 6" xfId="3526" xr:uid="{5C5BB5E0-9838-4D5D-98E6-939824B2F0B4}"/>
    <cellStyle name="Comma 2 94" xfId="522" xr:uid="{93B0A442-0D99-4424-A0B4-211F08EB85CB}"/>
    <cellStyle name="Comma 2 94 2" xfId="523" xr:uid="{2BC95164-EF04-44CE-B5CC-5C87AD048F3A}"/>
    <cellStyle name="Comma 2 94 2 2" xfId="524" xr:uid="{A1081DD2-608C-4F2E-99B0-B16AB872AF35}"/>
    <cellStyle name="Comma 2 94 2 2 2" xfId="2477" xr:uid="{ADE85F16-D8C1-4B9B-8AD6-6FE753905586}"/>
    <cellStyle name="Comma 2 94 2 3" xfId="1844" xr:uid="{41245D03-8698-46B8-8604-EC076741768C}"/>
    <cellStyle name="Comma 2 94 2 3 2" xfId="3099" xr:uid="{8D4F7BA7-4298-4394-B5E4-7E89CB168DD3}"/>
    <cellStyle name="Comma 2 94 2 4" xfId="2476" xr:uid="{8AF75282-1841-45E5-B360-6F9ACAA1D3B5}"/>
    <cellStyle name="Comma 2 94 2 5" xfId="3529" xr:uid="{AD056CCB-EF64-4CEB-9064-267FB05FC925}"/>
    <cellStyle name="Comma 2 94 3" xfId="525" xr:uid="{CD0AC66C-CC69-4F1F-8D33-9E60F0C49612}"/>
    <cellStyle name="Comma 2 94 3 2" xfId="2478" xr:uid="{B7AE5961-20E5-4FA5-8F94-930F4951D75F}"/>
    <cellStyle name="Comma 2 94 4" xfId="1843" xr:uid="{338064C6-645C-4C12-947C-BBE3F2125E26}"/>
    <cellStyle name="Comma 2 94 4 2" xfId="3098" xr:uid="{E858B177-4DE6-43B6-A0A4-7403A52D5431}"/>
    <cellStyle name="Comma 2 94 5" xfId="2475" xr:uid="{10BCCD30-8298-4D26-B6F1-7EB388B0EF45}"/>
    <cellStyle name="Comma 2 94 6" xfId="3528" xr:uid="{F96208DF-EE42-4ED1-844F-936A9D47B126}"/>
    <cellStyle name="Comma 2 95" xfId="526" xr:uid="{E8F9C4D9-CFF1-45FE-8CA9-81581D7DDC08}"/>
    <cellStyle name="Comma 2 95 2" xfId="527" xr:uid="{F4F4662E-628E-48DB-BDC4-220C15FCC1B3}"/>
    <cellStyle name="Comma 2 95 2 2" xfId="528" xr:uid="{80189242-DE1C-4015-BE74-B1960F6621AD}"/>
    <cellStyle name="Comma 2 95 2 2 2" xfId="2481" xr:uid="{7FA484C3-94EA-493F-933B-D6018C33BFA6}"/>
    <cellStyle name="Comma 2 95 2 3" xfId="1846" xr:uid="{7C4392EF-0331-4EA6-8D58-3E2E5A15B8C0}"/>
    <cellStyle name="Comma 2 95 2 3 2" xfId="3101" xr:uid="{14C801AB-F68E-484D-9016-C6697488D634}"/>
    <cellStyle name="Comma 2 95 2 4" xfId="2480" xr:uid="{4B80A266-D8B0-4911-9F89-26D1F52EAA82}"/>
    <cellStyle name="Comma 2 95 2 5" xfId="3531" xr:uid="{C5F565E4-F1C6-461D-B445-BF42B0DFA2EF}"/>
    <cellStyle name="Comma 2 95 3" xfId="529" xr:uid="{DB082663-9948-4AF2-877A-BF3ACCBA7EF4}"/>
    <cellStyle name="Comma 2 95 3 2" xfId="2482" xr:uid="{E24021B2-F420-442D-A438-934FE8E4AD97}"/>
    <cellStyle name="Comma 2 95 4" xfId="1845" xr:uid="{0519F55A-1DE7-4DD3-A403-3C74AF6569E1}"/>
    <cellStyle name="Comma 2 95 4 2" xfId="3100" xr:uid="{5D475983-1E69-4E72-B86E-251715A9F21F}"/>
    <cellStyle name="Comma 2 95 5" xfId="2479" xr:uid="{0382CC11-ACEA-4BAB-BF3B-64DAC7EF87F2}"/>
    <cellStyle name="Comma 2 95 6" xfId="3530" xr:uid="{B317D157-DFFE-47C2-8FE6-2BEDBEF1D53D}"/>
    <cellStyle name="Comma 2 96" xfId="530" xr:uid="{C6C3459B-1A1A-4492-A393-C3D98DB54A03}"/>
    <cellStyle name="Comma 2 96 2" xfId="531" xr:uid="{B99CF8A8-607B-4C32-B42F-7F6A9B2CE284}"/>
    <cellStyle name="Comma 2 96 2 2" xfId="532" xr:uid="{F60D744C-2B1C-49D7-9184-241A216416D6}"/>
    <cellStyle name="Comma 2 96 2 2 2" xfId="2485" xr:uid="{791ADB12-3742-41D7-879B-D9C6FC60BAFB}"/>
    <cellStyle name="Comma 2 96 2 3" xfId="1848" xr:uid="{6C300191-EEB4-48D3-965A-180300B03810}"/>
    <cellStyle name="Comma 2 96 2 3 2" xfId="3103" xr:uid="{6CC86132-C9CB-4FE0-BF0D-4B4174C0FC0B}"/>
    <cellStyle name="Comma 2 96 2 4" xfId="2484" xr:uid="{20C7A82A-5A6D-4AC2-9E9B-8708D2085BC6}"/>
    <cellStyle name="Comma 2 96 2 5" xfId="3533" xr:uid="{60D44BE1-65A5-4D78-B616-D2EB69973BE9}"/>
    <cellStyle name="Comma 2 96 3" xfId="533" xr:uid="{26C5C8EC-BBFF-4D18-85DA-08CF1CE6AC39}"/>
    <cellStyle name="Comma 2 96 3 2" xfId="2486" xr:uid="{23AAD1B4-1991-413D-AFB3-41A4C9E86E75}"/>
    <cellStyle name="Comma 2 96 4" xfId="1847" xr:uid="{0300FC88-CA3F-46EE-AAC2-66BF20968BE5}"/>
    <cellStyle name="Comma 2 96 4 2" xfId="3102" xr:uid="{AB32AC95-829F-4ADA-9873-F2F18D0E4970}"/>
    <cellStyle name="Comma 2 96 5" xfId="2483" xr:uid="{00105C70-FB3B-4554-A198-732E87920D9B}"/>
    <cellStyle name="Comma 2 96 6" xfId="3532" xr:uid="{4A84CB7F-317E-41E0-A77E-9EA506ED61A4}"/>
    <cellStyle name="Comma 2 97" xfId="534" xr:uid="{FA6D85BB-BC74-4A8E-9980-87DFA021595A}"/>
    <cellStyle name="Comma 2 97 2" xfId="535" xr:uid="{8DA5956D-6A66-4AF7-92ED-5CA7D2F5CEF5}"/>
    <cellStyle name="Comma 2 97 2 2" xfId="536" xr:uid="{515D4E8F-0114-418F-AC66-B0084A3434AC}"/>
    <cellStyle name="Comma 2 97 2 2 2" xfId="2489" xr:uid="{65312AA7-8C60-4081-95DF-D3297AAC904D}"/>
    <cellStyle name="Comma 2 97 2 3" xfId="1850" xr:uid="{825F3C2E-259F-4E70-92BD-03C35CF25B75}"/>
    <cellStyle name="Comma 2 97 2 3 2" xfId="3105" xr:uid="{227B1C94-08B7-46CE-A7FC-F5700ABD9C9D}"/>
    <cellStyle name="Comma 2 97 2 4" xfId="2488" xr:uid="{8DD4BDD7-BBEE-48E7-9E77-2673A3181F52}"/>
    <cellStyle name="Comma 2 97 2 5" xfId="3535" xr:uid="{EB018B77-E697-43C9-8129-693E3C4ABECC}"/>
    <cellStyle name="Comma 2 97 3" xfId="537" xr:uid="{3170E23A-A3E3-400F-96F3-B83CFFB2FD8F}"/>
    <cellStyle name="Comma 2 97 3 2" xfId="2490" xr:uid="{767B6612-F52B-4C38-A7B7-82FA4B6D3D48}"/>
    <cellStyle name="Comma 2 97 4" xfId="1849" xr:uid="{4A4B755C-BEB5-44A1-BE9F-10E484B0A5E0}"/>
    <cellStyle name="Comma 2 97 4 2" xfId="3104" xr:uid="{D74DA7AE-D960-45F5-9929-094EFB86F27B}"/>
    <cellStyle name="Comma 2 97 5" xfId="2487" xr:uid="{EE116E61-F765-4A8D-A6E3-5FF07D131F88}"/>
    <cellStyle name="Comma 2 97 6" xfId="3534" xr:uid="{816088F2-02A6-4DA5-AD97-2CA79BC8197F}"/>
    <cellStyle name="Comma 2 98" xfId="538" xr:uid="{1C6F016D-EA34-46B2-91A3-03CF2FE083CE}"/>
    <cellStyle name="Comma 2 98 2" xfId="539" xr:uid="{D2D70A64-AB5A-406E-B179-C062BCF00A50}"/>
    <cellStyle name="Comma 2 98 2 2" xfId="540" xr:uid="{97B53C08-5CB5-4FB0-A740-1A2C31729BDF}"/>
    <cellStyle name="Comma 2 98 2 2 2" xfId="2493" xr:uid="{6EB5B62D-6579-4111-998A-B197A98A103E}"/>
    <cellStyle name="Comma 2 98 2 3" xfId="1852" xr:uid="{8DE02E2B-0E8E-4917-90C0-89369B9C89B4}"/>
    <cellStyle name="Comma 2 98 2 3 2" xfId="3107" xr:uid="{C31D038A-CEC1-49BF-BA5C-9AC56DB83120}"/>
    <cellStyle name="Comma 2 98 2 4" xfId="2492" xr:uid="{5BC188E3-0E09-426E-AC8E-8D01BC62126E}"/>
    <cellStyle name="Comma 2 98 2 5" xfId="3537" xr:uid="{B5876365-C4C2-4544-BD19-AF3347BAD189}"/>
    <cellStyle name="Comma 2 98 3" xfId="541" xr:uid="{08487489-D546-449C-B051-7FDBF88F2F07}"/>
    <cellStyle name="Comma 2 98 3 2" xfId="2494" xr:uid="{C5316F72-FE74-462A-BF27-3CE9258AC3E4}"/>
    <cellStyle name="Comma 2 98 4" xfId="1851" xr:uid="{881BB4A5-7184-4888-A30D-625DD21E70EB}"/>
    <cellStyle name="Comma 2 98 4 2" xfId="3106" xr:uid="{9F594EB4-D31C-4B9D-8D07-B66DE92F0F23}"/>
    <cellStyle name="Comma 2 98 5" xfId="2491" xr:uid="{20853CA3-EB0A-49AE-851A-F36CDA2F1AB1}"/>
    <cellStyle name="Comma 2 98 6" xfId="3536" xr:uid="{2728A141-1E68-421D-B439-1DF6DD8FF69C}"/>
    <cellStyle name="Comma 2 99" xfId="542" xr:uid="{0B97CB9F-EF3B-416D-9F2C-A0566F0A81E4}"/>
    <cellStyle name="Comma 2 99 2" xfId="543" xr:uid="{FFEF7A63-EEFF-4440-A68D-441EA3A9CA1C}"/>
    <cellStyle name="Comma 2 99 2 2" xfId="544" xr:uid="{1DD07E19-B537-4F4D-8E96-00427F024763}"/>
    <cellStyle name="Comma 2 99 2 2 2" xfId="2497" xr:uid="{A537020E-9B46-4465-8575-3B64BA8781F4}"/>
    <cellStyle name="Comma 2 99 2 3" xfId="1854" xr:uid="{054333E9-1178-4204-BB19-989FBC971A62}"/>
    <cellStyle name="Comma 2 99 2 3 2" xfId="3109" xr:uid="{023FB85D-C397-4287-A2FE-459E9E0458FB}"/>
    <cellStyle name="Comma 2 99 2 4" xfId="2496" xr:uid="{4FFF9396-56FC-4437-81FF-7FE99FF31FA6}"/>
    <cellStyle name="Comma 2 99 2 5" xfId="3539" xr:uid="{ABD179D6-75FE-4D54-9483-E9DFD36390AB}"/>
    <cellStyle name="Comma 2 99 3" xfId="545" xr:uid="{2A7B92F4-467B-488F-A971-E0749F450B1C}"/>
    <cellStyle name="Comma 2 99 3 2" xfId="2498" xr:uid="{78274254-726E-4DF7-AA33-DFBF65578A57}"/>
    <cellStyle name="Comma 2 99 4" xfId="1853" xr:uid="{4890DF61-F399-4CCB-9EE4-4812646AEAB6}"/>
    <cellStyle name="Comma 2 99 4 2" xfId="3108" xr:uid="{7449A52D-B6B7-4D76-A5B6-50AD2C951E06}"/>
    <cellStyle name="Comma 2 99 5" xfId="2495" xr:uid="{07757A78-9392-49DB-A964-CA5128FF1BFD}"/>
    <cellStyle name="Comma 2 99 6" xfId="3538" xr:uid="{BAF9BE17-3ECA-459A-89CF-E9E014C806A0}"/>
    <cellStyle name="Comma 2*" xfId="546" xr:uid="{A299FF2E-2043-428E-AEEF-003CBE1BF6A8}"/>
    <cellStyle name="Comma 20" xfId="547" xr:uid="{F5E3FD8A-2F32-4EF2-AEC9-A53135649A1C}"/>
    <cellStyle name="Comma 20 2" xfId="548" xr:uid="{3CD29768-4581-48F7-A98C-778123E4F873}"/>
    <cellStyle name="Comma 21" xfId="549" xr:uid="{C0432295-79B0-4B64-AB92-C8A1E93EBA16}"/>
    <cellStyle name="Comma 21 2" xfId="550" xr:uid="{BA4BBE88-BAD2-4920-9DDD-692971DB2999}"/>
    <cellStyle name="Comma 22" xfId="551" xr:uid="{F4D9D921-9427-479F-B6D6-A9FC6B7C1B99}"/>
    <cellStyle name="Comma 22 2" xfId="552" xr:uid="{85B0A4B3-BB6E-4123-843A-B61CB2494ACB}"/>
    <cellStyle name="Comma 23" xfId="553" xr:uid="{4D8BA52F-6DA7-45AC-A4F0-4EE610BC99D9}"/>
    <cellStyle name="Comma 23 2" xfId="554" xr:uid="{08D83775-CA1D-4C20-A4B9-FC45DDF5AEB1}"/>
    <cellStyle name="Comma 24" xfId="555" xr:uid="{150BC710-71FB-4DE2-ABEE-5548E8822FF8}"/>
    <cellStyle name="Comma 24 2" xfId="556" xr:uid="{BEC971D7-6806-4D24-992F-C6FD881F9EDC}"/>
    <cellStyle name="Comma 25" xfId="557" xr:uid="{A9EE67E3-C0F3-42F1-9912-5AEEC1FAC881}"/>
    <cellStyle name="Comma 25 2" xfId="558" xr:uid="{25C4C1FC-F374-4439-81E2-F71C8FF71A2F}"/>
    <cellStyle name="Comma 26" xfId="559" xr:uid="{1A78F123-2CE2-49EA-920C-22E7FF84CF35}"/>
    <cellStyle name="Comma 26 2" xfId="560" xr:uid="{C6FF363B-D381-4C08-AE6A-BB239ECA9515}"/>
    <cellStyle name="Comma 27" xfId="561" xr:uid="{5AFFE625-3C33-44D4-96CA-75A789936D76}"/>
    <cellStyle name="Comma 27 2" xfId="562" xr:uid="{0EE7A79F-0BBD-4306-B44F-D2BF719310BF}"/>
    <cellStyle name="Comma 28" xfId="2075" xr:uid="{284F88E5-1D63-4A5C-9EB6-2FD5C079E0A6}"/>
    <cellStyle name="Comma 29" xfId="563" xr:uid="{5B971AB2-19B9-4CB2-8EE7-90FE3AA98BB4}"/>
    <cellStyle name="Comma 29 2" xfId="564" xr:uid="{39A8B48E-15B2-4134-A8EC-B03145D0BD5E}"/>
    <cellStyle name="Comma 3" xfId="565" xr:uid="{55F4E8C6-CEFE-47D9-A1A3-717275F05872}"/>
    <cellStyle name="Comma 3 2" xfId="566" xr:uid="{9BD2A0C7-0E1D-4B98-B7F0-6F74A1E9806A}"/>
    <cellStyle name="Comma 30" xfId="567" xr:uid="{D51802F0-79DE-4E72-8EBC-D88CA4B8A92C}"/>
    <cellStyle name="Comma 30 2" xfId="568" xr:uid="{836F0438-2C0C-46A5-A93F-2ED29D549397}"/>
    <cellStyle name="Comma 31" xfId="569" xr:uid="{23100734-4B21-4371-8254-909A8F624D9F}"/>
    <cellStyle name="Comma 31 2" xfId="570" xr:uid="{569B174E-B008-4582-AC40-BA30B4827394}"/>
    <cellStyle name="Comma 32" xfId="571" xr:uid="{9FED74EC-4971-45FB-A64F-C84B847BB76F}"/>
    <cellStyle name="Comma 32 2" xfId="572" xr:uid="{67C13C30-F200-49D3-A79E-141607D0B2F9}"/>
    <cellStyle name="Comma 33" xfId="573" xr:uid="{3CF60319-9432-49E9-9666-2A14737F5227}"/>
    <cellStyle name="Comma 33 2" xfId="574" xr:uid="{9A3A8A68-AF9C-4EB2-B290-783EC7D3B847}"/>
    <cellStyle name="Comma 34" xfId="575" xr:uid="{5E1F28BB-AEFB-46B7-A5E9-A5ACAC2B2D63}"/>
    <cellStyle name="Comma 34 2" xfId="576" xr:uid="{80C2C59E-1F01-4075-A3FF-3F1EC8E8F947}"/>
    <cellStyle name="Comma 35" xfId="577" xr:uid="{F96B1804-BB87-45EF-A527-DB40C463F944}"/>
    <cellStyle name="Comma 35 2" xfId="578" xr:uid="{A84C784F-0077-4C74-B845-603952F2638E}"/>
    <cellStyle name="Comma 36" xfId="579" xr:uid="{1525C0FC-5177-45C8-AFB3-926718FAAE24}"/>
    <cellStyle name="Comma 36 2" xfId="580" xr:uid="{212F057F-F823-4493-BA11-1DB1A081BF19}"/>
    <cellStyle name="Comma 37" xfId="581" xr:uid="{0E56CAFE-B67D-4294-AF3A-AD02FABFE93B}"/>
    <cellStyle name="Comma 37 2" xfId="582" xr:uid="{DEA04992-B6A0-4B84-B54D-A3C053686A40}"/>
    <cellStyle name="Comma 38" xfId="2540" xr:uid="{EF68438E-CA3A-44DB-9502-BE2F3BDA9294}"/>
    <cellStyle name="Comma 39" xfId="583" xr:uid="{5AFFA5D3-8683-45EE-AC9E-C0A07999A14F}"/>
    <cellStyle name="Comma 39 2" xfId="584" xr:uid="{F3DD5A8B-37BF-490A-878D-C5A74BC3EF4E}"/>
    <cellStyle name="Comma 4" xfId="585" xr:uid="{5A147818-D9BF-4107-97E8-841CA69C3E61}"/>
    <cellStyle name="Comma 4 2" xfId="586" xr:uid="{394554B8-84EF-4E70-8E3E-1F7EA54F11D9}"/>
    <cellStyle name="Comma 40" xfId="587" xr:uid="{1011E51B-E656-477A-8725-1C246F0CD877}"/>
    <cellStyle name="Comma 40 2" xfId="588" xr:uid="{06FA9503-3363-4F1A-B251-AD97C898DA9B}"/>
    <cellStyle name="Comma 41" xfId="589" xr:uid="{DA5D309E-473F-4A73-9F2A-8DF5C8E64FBB}"/>
    <cellStyle name="Comma 41 2" xfId="590" xr:uid="{D918C201-CF84-4CE8-A065-58EEC519E9FC}"/>
    <cellStyle name="Comma 42" xfId="591" xr:uid="{195DA02D-BF04-4FB6-A85F-8996EF8C28F4}"/>
    <cellStyle name="Comma 42 2" xfId="592" xr:uid="{E77D2707-5065-4B9C-A9DC-02362775716C}"/>
    <cellStyle name="Comma 43" xfId="593" xr:uid="{BADE0458-04E3-4237-ABAE-6DECBC616D52}"/>
    <cellStyle name="Comma 43 2" xfId="594" xr:uid="{402CA1A5-F866-47BC-BDF6-A6E1A2E7EEA9}"/>
    <cellStyle name="Comma 44" xfId="595" xr:uid="{7EDB7706-6F9A-4DC0-8CF5-A733302D3F86}"/>
    <cellStyle name="Comma 44 2" xfId="596" xr:uid="{5EE707FE-3C1B-4FED-8831-74069BB2B2EE}"/>
    <cellStyle name="Comma 45" xfId="3329" xr:uid="{AFB02CC4-9B93-484B-B552-9B62F20F2068}"/>
    <cellStyle name="Comma 46" xfId="597" xr:uid="{804A085F-791C-45FD-B9CA-91EF19FF4B11}"/>
    <cellStyle name="Comma 46 2" xfId="598" xr:uid="{DF9444AB-98DD-40D2-AECE-624A8C594DC1}"/>
    <cellStyle name="Comma 47" xfId="599" xr:uid="{0B28B87D-B71B-4067-88B1-F33FD726BE73}"/>
    <cellStyle name="Comma 47 2" xfId="600" xr:uid="{5F49BABA-4965-4318-B25D-6A2868A52E56}"/>
    <cellStyle name="Comma 48" xfId="601" xr:uid="{5D5F203E-B1BC-4EB8-B8D8-277668795C3E}"/>
    <cellStyle name="Comma 48 2" xfId="602" xr:uid="{5ABFCD1B-8A87-4AFF-A047-313B646B4078}"/>
    <cellStyle name="Comma 49" xfId="603" xr:uid="{D6F2C53A-E630-4943-8724-766FF685F6F4}"/>
    <cellStyle name="Comma 49 2" xfId="604" xr:uid="{77F02EF0-227E-4DE8-828A-B990CB4C1443}"/>
    <cellStyle name="Comma 5" xfId="605" xr:uid="{53437986-F845-454F-B2DD-36E12C7EA73B}"/>
    <cellStyle name="Comma 5 2" xfId="606" xr:uid="{DE4F6F02-E66B-4096-89CE-F00905DCD39D}"/>
    <cellStyle name="Comma 5 2 2" xfId="607" xr:uid="{F35B7634-D4A4-4947-A147-B04C2EA910DE}"/>
    <cellStyle name="Comma 50" xfId="608" xr:uid="{76198101-2D56-45BC-A185-30ED3E30A727}"/>
    <cellStyle name="Comma 50 2" xfId="609" xr:uid="{88490B0C-F91A-4366-8A03-EA8AD92771BF}"/>
    <cellStyle name="Comma 51" xfId="610" xr:uid="{42F887F2-4C87-4EA3-9ACB-3292DE7934F1}"/>
    <cellStyle name="Comma 51 2" xfId="611" xr:uid="{34079766-AF95-4DC5-AA79-77F8627A6C1A}"/>
    <cellStyle name="Comma 52" xfId="612" xr:uid="{B74D5B90-1FBE-4C31-AD49-86EC75C565C6}"/>
    <cellStyle name="Comma 52 2" xfId="613" xr:uid="{9B78B9E4-78CA-454B-B54E-AAC8C3288B89}"/>
    <cellStyle name="Comma 53" xfId="614" xr:uid="{8A9A627C-E133-4E50-97E0-3D07F1C3D736}"/>
    <cellStyle name="Comma 53 2" xfId="615" xr:uid="{7D08E9BD-9C2D-439F-88D0-61DECE7D4130}"/>
    <cellStyle name="Comma 54" xfId="616" xr:uid="{B63B3DF6-1046-4796-B156-9C86A4953507}"/>
    <cellStyle name="Comma 54 2" xfId="617" xr:uid="{9FC35533-69BC-479A-A4F8-D536B8898CDD}"/>
    <cellStyle name="Comma 55" xfId="618" xr:uid="{1FAA9747-38D6-41AD-858A-614348BBB1F3}"/>
    <cellStyle name="Comma 55 2" xfId="619" xr:uid="{19C607F1-4B19-4CA8-9076-8E0C919AC8D2}"/>
    <cellStyle name="Comma 56" xfId="620" xr:uid="{5AD41A2E-92D2-4505-9928-41B15E999ADF}"/>
    <cellStyle name="Comma 56 2" xfId="621" xr:uid="{B91D6B9E-0AE7-4AA6-8D2F-BADF4D74F974}"/>
    <cellStyle name="Comma 57" xfId="622" xr:uid="{DED04B72-BFD9-4DE8-A641-14421AD505F1}"/>
    <cellStyle name="Comma 57 2" xfId="623" xr:uid="{51BAF4EA-BB88-45AA-A679-A5EC5922415E}"/>
    <cellStyle name="Comma 58" xfId="624" xr:uid="{8C958F26-9AA9-47D0-938F-7D3271F73EE5}"/>
    <cellStyle name="Comma 58 2" xfId="625" xr:uid="{B617A628-BF73-4C6F-AF29-6ED12772E041}"/>
    <cellStyle name="Comma 59" xfId="626" xr:uid="{E5047A04-4EA6-49AE-923B-EE287233DFFB}"/>
    <cellStyle name="Comma 59 2" xfId="627" xr:uid="{DFD7B367-F101-4526-9FFC-5C481A0AE957}"/>
    <cellStyle name="Comma 6" xfId="628" xr:uid="{8B2E2E68-7405-48E0-8D87-FA161A964787}"/>
    <cellStyle name="Comma 6 2" xfId="629" xr:uid="{944EB1DE-1DC1-47B6-845B-40C96D458BBD}"/>
    <cellStyle name="Comma 60" xfId="630" xr:uid="{70496439-76DF-47C9-8C68-9568D3C0E9F9}"/>
    <cellStyle name="Comma 60 2" xfId="631" xr:uid="{E830A6B7-EE35-401E-913E-87AC6B1ED4D0}"/>
    <cellStyle name="Comma 61" xfId="632" xr:uid="{F4827A8D-60AA-495A-9D12-63D18D3A81C6}"/>
    <cellStyle name="Comma 61 2" xfId="633" xr:uid="{B5D7DBCD-8C21-425E-9A4F-C8DD60756005}"/>
    <cellStyle name="Comma 62" xfId="634" xr:uid="{A5441DC2-1EF2-496A-AAD0-86B5DC6BDAB4}"/>
    <cellStyle name="Comma 62 2" xfId="635" xr:uid="{3637E248-BA01-46BA-8454-A3075D69CA69}"/>
    <cellStyle name="Comma 63" xfId="636" xr:uid="{E43FF2EB-AFF4-4EB9-B887-38EF7ECBF645}"/>
    <cellStyle name="Comma 63 2" xfId="637" xr:uid="{82B1AEF5-5270-4E96-825B-D3C3790F8107}"/>
    <cellStyle name="Comma 64" xfId="638" xr:uid="{9CDB8BA0-80D3-4B63-8627-2AE2F0E971CE}"/>
    <cellStyle name="Comma 64 2" xfId="639" xr:uid="{E91BED40-940B-4EAD-BB73-AD91F5C695C6}"/>
    <cellStyle name="Comma 65" xfId="640" xr:uid="{477B573A-9817-4DD2-90BD-C16098FACEDA}"/>
    <cellStyle name="Comma 65 2" xfId="641" xr:uid="{E83DF78B-5C13-4F68-B52F-A58583A2807E}"/>
    <cellStyle name="Comma 66" xfId="642" xr:uid="{6F03EE01-4D59-40B5-B133-404A2DFAB18C}"/>
    <cellStyle name="Comma 66 2" xfId="643" xr:uid="{059B9461-4CBA-4619-B0BF-3C89873B0A1A}"/>
    <cellStyle name="Comma 67" xfId="644" xr:uid="{EE479833-13D0-4378-97E5-3C3A9AFCAE3B}"/>
    <cellStyle name="Comma 67 2" xfId="645" xr:uid="{85031828-5455-4A0A-8DE1-2033769803BC}"/>
    <cellStyle name="Comma 68" xfId="646" xr:uid="{81734211-3155-4A1B-B073-5647235A3332}"/>
    <cellStyle name="Comma 68 2" xfId="647" xr:uid="{AFDFE8B2-174B-4A19-AA16-07C6DA535721}"/>
    <cellStyle name="Comma 69" xfId="648" xr:uid="{E32D3CAA-2A3C-434A-99B7-0502BA725BE2}"/>
    <cellStyle name="Comma 69 2" xfId="649" xr:uid="{4E939A41-6590-4BC4-877B-826ADDC686FB}"/>
    <cellStyle name="Comma 7" xfId="650" xr:uid="{118B546B-E70D-40DE-8A3F-06400A8A63BB}"/>
    <cellStyle name="Comma 7 2" xfId="651" xr:uid="{6D936EC7-0BA1-4C6C-A726-016C5687275C}"/>
    <cellStyle name="Comma 70" xfId="652" xr:uid="{C2F0F0F5-D6D9-4B9D-96BD-EC5A482C41DC}"/>
    <cellStyle name="Comma 70 2" xfId="653" xr:uid="{BB8A2389-12F0-467E-BC52-92B366447530}"/>
    <cellStyle name="Comma 71" xfId="654" xr:uid="{06AFA269-35CB-40DB-AE75-7C822BEDFFD2}"/>
    <cellStyle name="Comma 71 2" xfId="655" xr:uid="{B9A26E09-8CD0-4740-80E0-05D962CE4634}"/>
    <cellStyle name="Comma 72" xfId="656" xr:uid="{A358DE36-B269-4C08-8275-B82F5A933326}"/>
    <cellStyle name="Comma 72 2" xfId="657" xr:uid="{13EAE28F-2397-4AEA-B0D0-5229DFD0AC9F}"/>
    <cellStyle name="Comma 73" xfId="658" xr:uid="{CEDA5446-F601-421F-BD44-240AE52F9FC4}"/>
    <cellStyle name="Comma 73 2" xfId="659" xr:uid="{85AFBFE3-2F7B-4193-9C77-4694D2B5FE74}"/>
    <cellStyle name="Comma 74" xfId="660" xr:uid="{90FB9105-CB69-4679-9D66-085613F0AA2C}"/>
    <cellStyle name="Comma 74 2" xfId="661" xr:uid="{F7AD4C14-FBB6-4558-8870-F53F9C977C04}"/>
    <cellStyle name="Comma 75" xfId="662" xr:uid="{2F6629BE-F1A8-4991-825F-9351EBA80C50}"/>
    <cellStyle name="Comma 75 2" xfId="663" xr:uid="{43AC8C2F-90EB-4616-8559-3234B25177FC}"/>
    <cellStyle name="Comma 76" xfId="664" xr:uid="{2D7B7DEB-82EF-43AA-81F1-9E28B9AD1776}"/>
    <cellStyle name="Comma 76 2" xfId="665" xr:uid="{1C66B500-93FC-4200-A6DF-90698AB7F6A1}"/>
    <cellStyle name="Comma 77" xfId="666" xr:uid="{1CA02706-BC47-4298-9985-36E244023EAB}"/>
    <cellStyle name="Comma 77 2" xfId="667" xr:uid="{4F131200-3AB6-4484-BF60-7BD2BDEDAB2D}"/>
    <cellStyle name="Comma 78" xfId="668" xr:uid="{A5D33BE8-1F42-4A0A-A737-E46145004952}"/>
    <cellStyle name="Comma 78 2" xfId="669" xr:uid="{B434D0A4-8C8E-4305-935E-62FDE10AC2A9}"/>
    <cellStyle name="Comma 79" xfId="670" xr:uid="{28BA52C7-6B53-4782-8094-55199F3BD061}"/>
    <cellStyle name="Comma 79 2" xfId="671" xr:uid="{3F6D1C3F-665B-45A5-B4E0-A739EBA48212}"/>
    <cellStyle name="Comma 8" xfId="672" xr:uid="{ADB83D0E-3791-4AEF-9703-3B94D693CBB4}"/>
    <cellStyle name="Comma 8 2" xfId="673" xr:uid="{3F98E891-BEE9-4C9A-9413-A9D20349CB6D}"/>
    <cellStyle name="Comma 80" xfId="674" xr:uid="{C8170A73-DB7C-433F-A9A7-6F267CE0ADF5}"/>
    <cellStyle name="Comma 80 2" xfId="675" xr:uid="{3FC986CF-91AD-49B6-A329-662F76C33474}"/>
    <cellStyle name="Comma 81" xfId="676" xr:uid="{0024C1CD-D14F-4327-85F2-69A7BADD24A2}"/>
    <cellStyle name="Comma 81 2" xfId="677" xr:uid="{C520A8D1-1C22-4D42-886F-DBD22970B4CF}"/>
    <cellStyle name="Comma 82" xfId="678" xr:uid="{982836F5-DE56-48CC-B05F-6D8EB985E33A}"/>
    <cellStyle name="Comma 82 2" xfId="679" xr:uid="{8D33DDF4-0858-404A-9661-41B2C35F147D}"/>
    <cellStyle name="Comma 83" xfId="680" xr:uid="{5ADC5695-27E9-4F8D-B9A8-0FBEB7BBC2D3}"/>
    <cellStyle name="Comma 83 2" xfId="681" xr:uid="{40693BF1-D00E-4C7B-962E-BD46CD2F4570}"/>
    <cellStyle name="Comma 84" xfId="682" xr:uid="{DE305F1D-7753-419D-B9BE-D67FCB916D52}"/>
    <cellStyle name="Comma 84 2" xfId="683" xr:uid="{85B66D80-2FDB-41F0-88ED-354001C5F9C3}"/>
    <cellStyle name="Comma 85" xfId="684" xr:uid="{BEB79979-D2D5-4106-9444-0AE67E8217DC}"/>
    <cellStyle name="Comma 85 2" xfId="685" xr:uid="{814BCA8D-AA36-4803-B850-C1AEC3C4B2A8}"/>
    <cellStyle name="Comma 86" xfId="686" xr:uid="{437F5957-8E65-4968-99A4-93CEA16061B9}"/>
    <cellStyle name="Comma 86 2" xfId="687" xr:uid="{122B2FD7-B2AC-4141-9F42-67EDDC0B6BBE}"/>
    <cellStyle name="Comma 87" xfId="688" xr:uid="{8CEE3938-F9CD-4490-B02D-3E7CA4E61466}"/>
    <cellStyle name="Comma 87 2" xfId="689" xr:uid="{5B9B36DD-528A-4204-BC1A-91DDF2964054}"/>
    <cellStyle name="Comma 88" xfId="690" xr:uid="{E560719C-463A-4C76-9BE3-9F7512BDE200}"/>
    <cellStyle name="Comma 88 2" xfId="691" xr:uid="{E869E3E5-51E3-4A86-8A12-E5525D14E36D}"/>
    <cellStyle name="Comma 89" xfId="692" xr:uid="{46FB6F15-1D4F-4F44-8C3A-F8E22220DF18}"/>
    <cellStyle name="Comma 89 2" xfId="693" xr:uid="{BCFBB84A-C561-42E7-8566-E5B393CA0C6C}"/>
    <cellStyle name="Comma 9" xfId="694" xr:uid="{A070E1C2-7DD6-4E34-AF9E-DA38C235BFEF}"/>
    <cellStyle name="Comma 9 2" xfId="695" xr:uid="{34A8C329-95EC-445F-B519-8691F9829123}"/>
    <cellStyle name="Comma 90" xfId="696" xr:uid="{3AE5129A-0D1F-41A3-AE74-49E16BD12ED8}"/>
    <cellStyle name="Comma 90 2" xfId="697" xr:uid="{73216601-48C2-4CF3-92F9-E58994C15E3E}"/>
    <cellStyle name="Comma 91" xfId="698" xr:uid="{22E83A99-094C-4949-98AD-D57C10F48780}"/>
    <cellStyle name="Comma 91 2" xfId="699" xr:uid="{D58477BB-E237-4CC6-9AD1-255F55297F15}"/>
    <cellStyle name="Comma 92" xfId="700" xr:uid="{A0D83A33-3628-424D-8512-CD3EACA3F9D5}"/>
    <cellStyle name="Comma 92 2" xfId="701" xr:uid="{EFE4CD46-EDD3-4C92-BE2B-B88E5AA71BEF}"/>
    <cellStyle name="Comma 93" xfId="702" xr:uid="{F1F905A7-8908-4002-92AA-73FC4997A536}"/>
    <cellStyle name="Comma 93 2" xfId="703" xr:uid="{9BF4B69A-32F3-4F9B-80D9-53F2499D9343}"/>
    <cellStyle name="Comma 94" xfId="704" xr:uid="{19F8126C-96A5-4ABC-9DC8-6260197D72B5}"/>
    <cellStyle name="Comma 94 2" xfId="705" xr:uid="{6B1F089F-A59B-4CA7-A4AA-9E6B85EDE13C}"/>
    <cellStyle name="Comma 95" xfId="706" xr:uid="{5C3805B1-402E-4D49-B1CB-2FF60ADBF146}"/>
    <cellStyle name="Comma 95 2" xfId="707" xr:uid="{91A425EE-4AB3-4D64-A5D9-933F54A286DB}"/>
    <cellStyle name="Comma 96" xfId="708" xr:uid="{0AF08D68-3764-4F00-94F2-2E269AF13660}"/>
    <cellStyle name="Comma 96 2" xfId="709" xr:uid="{C2CC6712-3721-4F6B-883A-99002BC052E7}"/>
    <cellStyle name="Comma 97" xfId="710" xr:uid="{C03A8ABA-C458-4DA0-8DCB-F983CEE01393}"/>
    <cellStyle name="Comma 97 2" xfId="711" xr:uid="{D08F3AC2-F3E2-4B51-A6AC-FAF52D9D9D08}"/>
    <cellStyle name="Comma 98" xfId="712" xr:uid="{87C9947F-6944-4FF9-94D0-A2A6F6932B6D}"/>
    <cellStyle name="Comma 98 2" xfId="713" xr:uid="{B86D94EB-0F16-449E-BE73-D72E4BAD661A}"/>
    <cellStyle name="Comma 99" xfId="714" xr:uid="{33A94600-396B-4A0C-A422-A627DEA05CCF}"/>
    <cellStyle name="Comma 99 2" xfId="715" xr:uid="{6467241C-EC92-4425-AA6E-C2FA4F893E14}"/>
    <cellStyle name="Comma0" xfId="716" xr:uid="{EF4E796F-E783-4045-97CD-E54C60117451}"/>
    <cellStyle name="Currency 0" xfId="717" xr:uid="{CC93FF8C-886E-4F81-BEDD-976A00B5FBAC}"/>
    <cellStyle name="Currency 2" xfId="718" xr:uid="{59ADD3CC-BEE5-48F1-A354-6838BDC4BFF3}"/>
    <cellStyle name="Currency 2*" xfId="719" xr:uid="{8AA83F30-6B92-45C8-95F8-3EC53ADF3522}"/>
    <cellStyle name="Currency0" xfId="720" xr:uid="{6BD3FB46-626A-49EF-ABE5-1E5152029A6E}"/>
    <cellStyle name="Dash" xfId="721" xr:uid="{D3F33A24-011B-4DF7-A6FF-BF047590599D}"/>
    <cellStyle name="Data" xfId="722" xr:uid="{A6A4F3A6-3458-441F-919F-005C3AE5A94A}"/>
    <cellStyle name="Date Aligned" xfId="723" xr:uid="{777AA422-A0AA-4ADF-AED1-D385F4D268BF}"/>
    <cellStyle name="Date Aligned*" xfId="724" xr:uid="{26DC68FD-C62F-4F41-8680-FD8E369A52EE}"/>
    <cellStyle name="Dotted Line" xfId="725" xr:uid="{83268168-FAA2-4652-9BEA-7971FEDDC4EF}"/>
    <cellStyle name="Ênfase1 2" xfId="726" xr:uid="{B9BE1749-1B53-4F98-A652-C973D6D9D1F1}"/>
    <cellStyle name="Ênfase1 2 2" xfId="727" xr:uid="{E1DF330E-1491-4A79-98A3-35DE2D5CC2E8}"/>
    <cellStyle name="Ênfase2 2" xfId="728" xr:uid="{6CD76D92-704B-40CA-8828-832B759712D9}"/>
    <cellStyle name="Ênfase3 2" xfId="729" xr:uid="{727863E7-1EA0-4E46-B5E6-61C426540743}"/>
    <cellStyle name="Ênfase3 2 2" xfId="730" xr:uid="{88104CF7-E0FF-4597-BD12-A2A79A4A887F}"/>
    <cellStyle name="Ênfase4 2" xfId="731" xr:uid="{8900991B-FC96-4CDB-AA3A-0A4AEB73B04E}"/>
    <cellStyle name="Ênfase4 2 2" xfId="732" xr:uid="{C0AD3FE0-60A0-4E9C-B320-F99C53F9BF7E}"/>
    <cellStyle name="Ênfase5 2" xfId="733" xr:uid="{02C5F63A-683F-4895-BAAC-BA58939D2380}"/>
    <cellStyle name="Ênfase5 2 2" xfId="734" xr:uid="{8427FD27-53CE-418F-88B1-9293F3F0C739}"/>
    <cellStyle name="Ênfase6 2" xfId="735" xr:uid="{F9119A18-606E-4EE9-B103-59BE29C7B6A2}"/>
    <cellStyle name="Ênfase6 2 2" xfId="736" xr:uid="{4D23FADA-AB18-483D-8298-BBE2C47A984A}"/>
    <cellStyle name="Entrada 2" xfId="737" xr:uid="{61797AF9-284A-4759-BA6A-09E2E0DC5168}"/>
    <cellStyle name="Entrada 2 2" xfId="738" xr:uid="{7FBAD62F-34D5-456C-A7BE-1BCA47018E2D}"/>
    <cellStyle name="Estilo 1" xfId="739" xr:uid="{8B10F6CE-B135-485F-8A4C-67455780A32C}"/>
    <cellStyle name="Euro" xfId="740" xr:uid="{6D8D0C1D-4DDC-49EA-A165-D2732B1BB8F4}"/>
    <cellStyle name="Euro 2" xfId="741" xr:uid="{781B2A22-BB26-406E-850D-72B2A858130E}"/>
    <cellStyle name="Euro 2 2" xfId="742" xr:uid="{689E7F2E-83E2-41C7-94A9-26156FACFE57}"/>
    <cellStyle name="Euro 2 3" xfId="743" xr:uid="{94CCBC37-92FC-488F-8CBE-CBD76898E384}"/>
    <cellStyle name="Euro 3" xfId="744" xr:uid="{B7E5EA60-452F-4341-B900-AADCDA4425F5}"/>
    <cellStyle name="Euro 3 2" xfId="745" xr:uid="{075C3140-A6CB-4CFA-95C0-36BA75B05CEA}"/>
    <cellStyle name="Euro 3 3" xfId="746" xr:uid="{055F9247-133B-4049-892E-8EB0F49F385E}"/>
    <cellStyle name="Euro 4" xfId="747" xr:uid="{2DE05C92-B1EB-4CC8-A243-C2D62D0723DB}"/>
    <cellStyle name="Euro 4 2" xfId="748" xr:uid="{CFCC219D-595A-4279-AFAB-B4AD378B8EE6}"/>
    <cellStyle name="Euro 4 3" xfId="749" xr:uid="{D6257AA5-B6BE-4E80-A0BC-1830A9C0636F}"/>
    <cellStyle name="Euro 5" xfId="750" xr:uid="{838D8153-8F31-47D3-9767-58831BA34D06}"/>
    <cellStyle name="Euro 6" xfId="751" xr:uid="{670C0427-006E-4CB9-A788-F2EC9707A4E7}"/>
    <cellStyle name="Euro 7" xfId="752" xr:uid="{D838C5EF-C022-4B67-BDDA-7F8537F41339}"/>
    <cellStyle name="Explanatory Text 2" xfId="3768" xr:uid="{03D96BF4-A3C1-4BCE-A2F9-CCDB3E58AEF1}"/>
    <cellStyle name="Fixo" xfId="753" xr:uid="{21653D5E-AE9E-44E5-8799-2AB6FBCF8B6D}"/>
    <cellStyle name="Footnote" xfId="754" xr:uid="{3CD1D0B5-8E94-4567-B1B7-4F51A77BEAF7}"/>
    <cellStyle name="Good 2" xfId="755" xr:uid="{70036991-2B21-4906-BA60-E42AF1C797D1}"/>
    <cellStyle name="Grey" xfId="756" xr:uid="{5BBE0C9F-250B-4C23-8C29-6A45069DB35D}"/>
    <cellStyle name="Hard Percent" xfId="757" xr:uid="{D4B70C30-5843-4DCB-B9F1-501651E3383B}"/>
    <cellStyle name="Header" xfId="758" xr:uid="{DFFB3764-4BD1-4803-AB0B-307D506C536F}"/>
    <cellStyle name="Header1" xfId="759" xr:uid="{1ECEF675-8ECB-42E8-AE30-441EC153DECD}"/>
    <cellStyle name="Header2" xfId="760" xr:uid="{76E3F3B7-C389-4EC8-96E8-9D4F6422B5B6}"/>
    <cellStyle name="Heading 1 2" xfId="3760" xr:uid="{BD5692F8-B2B8-4AFC-A8AD-63E42DD3F42D}"/>
    <cellStyle name="Heading 2 2" xfId="3761" xr:uid="{4EA1DAD2-B9A4-4871-9A92-3573AFE50730}"/>
    <cellStyle name="Heading 3 2" xfId="3762" xr:uid="{A51569EE-A158-4AA9-A73C-18F9E32E9542}"/>
    <cellStyle name="Heading 4 2" xfId="3763" xr:uid="{79AC0249-7AE2-4B8D-908B-0ED6CD7D751E}"/>
    <cellStyle name="Hiperlink 2" xfId="761" xr:uid="{8FC288F6-4385-4824-81A3-828A28A83624}"/>
    <cellStyle name="Hiperlink 3" xfId="3854" xr:uid="{4C42D111-68D7-400A-8AB4-075AB5CF1481}"/>
    <cellStyle name="Hipervínculo" xfId="762" xr:uid="{84EC1290-E23B-4F62-93F0-991A353036B9}"/>
    <cellStyle name="Hyperlink 2" xfId="763" xr:uid="{3C982E53-41AC-4E36-A216-D3FD97094C16}"/>
    <cellStyle name="Hyperlink 3" xfId="764" xr:uid="{E3A84627-43F9-454E-9119-5B7734BC0637}"/>
    <cellStyle name="Hyperlink 4" xfId="2074" xr:uid="{F7925BE9-CC27-43EB-9860-CD3A3FAB6EF7}"/>
    <cellStyle name="Incorreto 2" xfId="765" xr:uid="{59E59A34-DC23-447B-8931-9A7A423ADCB7}"/>
    <cellStyle name="Indefinido" xfId="766" xr:uid="{24274E9A-1D58-4C43-87BD-EECA26DE60F9}"/>
    <cellStyle name="Input [yellow]" xfId="768" xr:uid="{3BEB6FE0-97E0-49EA-8270-D2E5448448C1}"/>
    <cellStyle name="Input 10" xfId="3892" xr:uid="{4571022F-9805-4E70-A29C-430247C6DFB0}"/>
    <cellStyle name="Input 11" xfId="3882" xr:uid="{F33A7B20-1F4B-4D0A-B61B-B40994E887B8}"/>
    <cellStyle name="Input 12" xfId="3935" xr:uid="{E8406DB6-67EA-461A-B0ED-D74D33D9C47B}"/>
    <cellStyle name="Input 13" xfId="3857" xr:uid="{6426F12E-F2B4-448A-A146-3A7F83E32B24}"/>
    <cellStyle name="Input 14" xfId="3896" xr:uid="{349FF2BE-843A-477C-B863-E3A1B41B6010}"/>
    <cellStyle name="Input 15" xfId="3878" xr:uid="{AFD5943B-671E-4032-B1C8-C2C8CFFE7E51}"/>
    <cellStyle name="Input 16" xfId="3921" xr:uid="{BD9DD231-F5D6-470B-ABF7-B272B335292D}"/>
    <cellStyle name="Input 17" xfId="3916" xr:uid="{68B1A5D4-8822-4391-AFDB-9798E11B5FA4}"/>
    <cellStyle name="Input 18" xfId="3927" xr:uid="{0A06B3C1-6673-46AE-ACF3-5652DA2EB11F}"/>
    <cellStyle name="Input 19" xfId="3913" xr:uid="{B7DB0290-ED11-435C-ADE5-F8604C8B4CBC}"/>
    <cellStyle name="Input 2" xfId="767" xr:uid="{F05F1B52-7AD0-41E5-BAE3-C2FED6C73CA2}"/>
    <cellStyle name="Input 20" xfId="3917" xr:uid="{89A1DF44-2CE4-4A02-A6F0-58DC329A4E2C}"/>
    <cellStyle name="Input 21" xfId="3902" xr:uid="{414E7AF4-063E-4C59-90DE-8C39A09BB61D}"/>
    <cellStyle name="Input 22" xfId="3874" xr:uid="{2A186440-4D75-42AF-AB3F-F7509F6D42BE}"/>
    <cellStyle name="Input 23" xfId="3929" xr:uid="{DF6A0A90-6198-4373-AE1A-8B6C441563C9}"/>
    <cellStyle name="Input 3" xfId="3870" xr:uid="{BBA41E23-0CBC-47F6-B571-721AD8145484}"/>
    <cellStyle name="Input 4" xfId="3930" xr:uid="{B28FAAC9-564F-4FB0-8D22-E210CBE649DB}"/>
    <cellStyle name="Input 5" xfId="3932" xr:uid="{69799286-0418-4B35-8FA2-942D3FAA7141}"/>
    <cellStyle name="Input 6" xfId="3901" xr:uid="{A0C14718-3238-41B7-8DA7-50A8442B54D5}"/>
    <cellStyle name="Input 7" xfId="3875" xr:uid="{7BF46D41-16BA-4C68-A4DC-007B83B4A9C1}"/>
    <cellStyle name="Input 8" xfId="3906" xr:uid="{172E41D1-5A79-4B43-AE0C-FD73626B52CE}"/>
    <cellStyle name="Input 9" xfId="3871" xr:uid="{40AB3BCA-821F-4F8D-B76E-F1B8F5C9050D}"/>
    <cellStyle name="Linked Cell 2" xfId="769" xr:uid="{475F58FC-06F7-49D1-9FA2-3280A3FE736A}"/>
    <cellStyle name="Milliers [0]_AR1194" xfId="770" xr:uid="{653ECA65-C3C2-49CA-8CDE-E6B4FFC35822}"/>
    <cellStyle name="Milliers_AR1194" xfId="771" xr:uid="{922254ED-EFC6-4D24-8F04-7854C0E1514F}"/>
    <cellStyle name="Moeda 2" xfId="772" xr:uid="{4FC008CF-448C-456D-A056-EEBF061CB221}"/>
    <cellStyle name="Moeda 2 2" xfId="773" xr:uid="{257BA5BB-03C1-44FB-86E8-6C81AE250284}"/>
    <cellStyle name="Moeda 2 2 2" xfId="2500" xr:uid="{FA53CE6D-67F0-4F48-97CC-4513DE424D50}"/>
    <cellStyle name="Moeda 2 3" xfId="1855" xr:uid="{2DB56AA5-F7C3-486E-9B00-6BCD9F35C3A8}"/>
    <cellStyle name="Moeda 2 3 2" xfId="3110" xr:uid="{44B8AE89-47B3-4B0D-9114-090375AA2DDB}"/>
    <cellStyle name="Moeda 2 4" xfId="2499" xr:uid="{0161294F-A964-403A-B561-7229AD1F8308}"/>
    <cellStyle name="Moeda 2 5" xfId="3540" xr:uid="{9FB69E46-0059-4C0F-BD35-32C8F6D89DD0}"/>
    <cellStyle name="Moeda 2 6" xfId="3818" xr:uid="{7811CD2C-F5D2-472A-AA5E-7254BF619BBC}"/>
    <cellStyle name="Moeda 3" xfId="774" xr:uid="{D7007FF1-A997-43D8-83E4-2C0C13E74ED4}"/>
    <cellStyle name="Moeda 3 2" xfId="1856" xr:uid="{C91FAE06-0E43-4C65-947D-49B6AE9EA3F4}"/>
    <cellStyle name="Moeda 3 2 2" xfId="3111" xr:uid="{EA4E4596-F38E-4672-A112-C99C657B76CC}"/>
    <cellStyle name="Moeda 3 3" xfId="2501" xr:uid="{BB76079A-1046-4DDF-A7BC-D3180B22EB1A}"/>
    <cellStyle name="Moeda 3 4" xfId="3541" xr:uid="{963D9E99-D9FA-40E8-9A19-82EAC9590FD0}"/>
    <cellStyle name="Moeda 3 5" xfId="3822" xr:uid="{D95F4126-09F8-443C-81EE-D4757564CA6B}"/>
    <cellStyle name="Moeda 4" xfId="3821" xr:uid="{9B7F94ED-F689-45B1-8EF5-264CA6C49CDE}"/>
    <cellStyle name="Monétaire [0]_AR1194" xfId="775" xr:uid="{FF71EAAC-0B09-4FD9-A699-637CCA07D3DA}"/>
    <cellStyle name="Monétaire_AR1194" xfId="776" xr:uid="{1CC3C1BA-742E-421E-94E4-856CE14022D7}"/>
    <cellStyle name="Multiple" xfId="777" xr:uid="{D106C0E5-A839-4E4F-AEF3-740E76482330}"/>
    <cellStyle name="Neutra 2" xfId="778" xr:uid="{6BF102D1-6EBD-438E-89BB-17AA2B20BE4C}"/>
    <cellStyle name="Neutra 2 2" xfId="779" xr:uid="{F890B034-0E3D-4C36-8409-735AA58D185C}"/>
    <cellStyle name="Neutral 2" xfId="3765" xr:uid="{23396BF3-C079-49E6-B7C7-91A7A2A36D55}"/>
    <cellStyle name="Normal" xfId="0" builtinId="0"/>
    <cellStyle name="Normal - Style1" xfId="780" xr:uid="{14356C67-14FA-48FD-8E48-352F46B01BDE}"/>
    <cellStyle name="Normal - Style1 2" xfId="3" xr:uid="{50243FDB-03D9-4CB7-AB80-3CCAB0989508}"/>
    <cellStyle name="Normal 10" xfId="781" xr:uid="{04E14951-E2AD-48A2-B647-E23B5C8A91C8}"/>
    <cellStyle name="Normal 10 2" xfId="782" xr:uid="{5DFF892F-4AC6-4B06-ACD9-5CF1511444A5}"/>
    <cellStyle name="Normal 10 3" xfId="783" xr:uid="{9D1DC14C-44C6-4132-A4A4-68E6F020334D}"/>
    <cellStyle name="Normal 10 3 2" xfId="1857" xr:uid="{A0680A08-F4E6-4FBC-B2BE-4CE8436EFD51}"/>
    <cellStyle name="Normal 10 3 2 2" xfId="3112" xr:uid="{1EF2C21D-9ADC-4D40-AB1E-D4977E582519}"/>
    <cellStyle name="Normal 10 3 3" xfId="2502" xr:uid="{69F070CC-B7BD-4B57-9A61-A4D122F932BD}"/>
    <cellStyle name="Normal 10 3 4" xfId="3542" xr:uid="{854587B5-C85E-4BAB-AA78-74D2AC469FA3}"/>
    <cellStyle name="Normal 11" xfId="784" xr:uid="{F5195A88-3137-4FBF-93D5-106BAE53A141}"/>
    <cellStyle name="Normal 12" xfId="785" xr:uid="{1F4D4CB6-412E-4C4A-92D0-7E86DE83892D}"/>
    <cellStyle name="Normal 13" xfId="786" xr:uid="{123FB936-16BA-4C2C-AA3A-64C2741A3A61}"/>
    <cellStyle name="Normal 13 2" xfId="787" xr:uid="{A591FE8B-490D-4947-95F8-FBB44CE0E694}"/>
    <cellStyle name="Normal 13 3" xfId="1858" xr:uid="{A5DA2A29-47C5-431E-A06D-0424D50A2D30}"/>
    <cellStyle name="Normal 13 3 2" xfId="3113" xr:uid="{0BB4091A-5548-4382-A88E-2B6AD33DBBF5}"/>
    <cellStyle name="Normal 13 4" xfId="2503" xr:uid="{CF11AD18-80AA-4BFC-8BAD-51C9356008A1}"/>
    <cellStyle name="Normal 13 5" xfId="3543" xr:uid="{1FB43E30-E9E0-4AD4-837A-BF69F604C163}"/>
    <cellStyle name="Normal 14" xfId="788" xr:uid="{D8896914-B9E7-4AC5-BD46-079AB1DAAF14}"/>
    <cellStyle name="Normal 15" xfId="789" xr:uid="{9379BA65-9BC6-4756-95AD-3137FAAEF56A}"/>
    <cellStyle name="Normal 15 2" xfId="790" xr:uid="{5A440C6F-0378-4A60-A7E9-7B785CEEFC5A}"/>
    <cellStyle name="Normal 16" xfId="791" xr:uid="{407A0362-7AB1-48DC-8B94-7AA92058576C}"/>
    <cellStyle name="Normal 16 2" xfId="792" xr:uid="{488F274C-3A3D-4421-852C-09B417CF0FCB}"/>
    <cellStyle name="Normal 17" xfId="793" xr:uid="{1B8F66AE-C820-43D2-AA89-8D909C619D47}"/>
    <cellStyle name="Normal 17 2" xfId="794" xr:uid="{913F630A-69F4-4112-80A1-59717D4B3DB7}"/>
    <cellStyle name="Normal 18" xfId="795" xr:uid="{3B13B8EB-5544-42A0-9573-0EC7E4D24A65}"/>
    <cellStyle name="Normal 18 2" xfId="796" xr:uid="{D43EC53C-4B18-4718-B08F-F105CFB43CFD}"/>
    <cellStyle name="Normal 19" xfId="797" xr:uid="{E3E08C92-94F3-4910-9875-01687EF5B6E5}"/>
    <cellStyle name="Normal 19 2" xfId="1859" xr:uid="{EA5221D1-D1D0-4BF0-8896-FD16C091AF24}"/>
    <cellStyle name="Normal 19 2 2" xfId="3114" xr:uid="{6AAD6B3E-4232-497C-A773-19463F5AF299}"/>
    <cellStyle name="Normal 19 3" xfId="2504" xr:uid="{1E256DD4-5C18-4458-BEA3-A5AAF5D2FB22}"/>
    <cellStyle name="Normal 19 4" xfId="3544" xr:uid="{4CE34920-F493-4447-89B9-CF5A3B1BD56C}"/>
    <cellStyle name="Normal 2" xfId="6" xr:uid="{1589DB0A-77D8-4998-BC95-7C9134BAC0C8}"/>
    <cellStyle name="Normal 2 10" xfId="798" xr:uid="{7DD49BD2-8390-4B27-8C58-51BB7ECD06A1}"/>
    <cellStyle name="Normal 2 100" xfId="799" xr:uid="{C3B579D3-9988-450B-A9E3-950B56834866}"/>
    <cellStyle name="Normal 2 101" xfId="800" xr:uid="{083628A2-DD79-4CBC-A0D3-1EF107E3F45B}"/>
    <cellStyle name="Normal 2 102" xfId="3799" xr:uid="{EA2D953A-1DD3-4BFB-85BE-899A35A1F911}"/>
    <cellStyle name="Normal 2 11" xfId="801" xr:uid="{9D3B3AB5-A200-4E18-AC25-F236FBE42617}"/>
    <cellStyle name="Normal 2 12" xfId="802" xr:uid="{6D91CF83-278E-4CCA-A31C-DAE8391BAF92}"/>
    <cellStyle name="Normal 2 12 2" xfId="803" xr:uid="{57B3CB7F-5CAF-4AC9-ADB2-C763C87A93E6}"/>
    <cellStyle name="Normal 2 12 3" xfId="804" xr:uid="{58B7047C-D182-4D57-8618-03AB5341F56C}"/>
    <cellStyle name="Normal 2 13" xfId="805" xr:uid="{5E5FADB7-3B7B-4E9F-AF37-A8EB82A6C258}"/>
    <cellStyle name="Normal 2 14" xfId="806" xr:uid="{D01A2436-DCD9-4FF9-95C2-9FBF6BC247E3}"/>
    <cellStyle name="Normal 2 15" xfId="807" xr:uid="{D1E47E4C-774C-4D64-83C4-BEE688DC946F}"/>
    <cellStyle name="Normal 2 16" xfId="808" xr:uid="{F5675CC0-F126-4950-ABCD-9D550CC8F1C9}"/>
    <cellStyle name="Normal 2 17" xfId="809" xr:uid="{BEFBD6A0-A0D8-4AAB-85C7-FE983D646757}"/>
    <cellStyle name="Normal 2 18" xfId="810" xr:uid="{87EB35D7-74F3-4F58-A79D-02E588110CD8}"/>
    <cellStyle name="Normal 2 19" xfId="811" xr:uid="{C0E8CCC9-2F35-4436-AABD-6D8C53FB1B2D}"/>
    <cellStyle name="Normal 2 2" xfId="812" xr:uid="{DF9DFF3B-452A-4DDD-AF7E-530D7DAE6640}"/>
    <cellStyle name="Normal 2 2 10" xfId="813" xr:uid="{6FB8B57E-C424-4EF6-9F9A-27F4A60CA484}"/>
    <cellStyle name="Normal 2 2 100" xfId="814" xr:uid="{CB3AA14A-66D4-4ED7-A7FA-3A3478141B59}"/>
    <cellStyle name="Normal 2 2 101" xfId="815" xr:uid="{13326AD5-9E29-446E-9DC5-4D690D7B8450}"/>
    <cellStyle name="Normal 2 2 102" xfId="816" xr:uid="{C869EC8A-7B26-4565-AC49-4944BAAE99D8}"/>
    <cellStyle name="Normal 2 2 103" xfId="817" xr:uid="{59BF5DD6-EDE7-466B-8851-E18AEB93F37F}"/>
    <cellStyle name="Normal 2 2 11" xfId="818" xr:uid="{41DF8424-5042-4F9E-9C10-B54D32AD97F7}"/>
    <cellStyle name="Normal 2 2 12" xfId="819" xr:uid="{9A742067-E806-4406-9039-D5B2902DDDC3}"/>
    <cellStyle name="Normal 2 2 13" xfId="820" xr:uid="{1954BA00-6B43-4588-B0F9-BAED8F8A4B51}"/>
    <cellStyle name="Normal 2 2 14" xfId="821" xr:uid="{CDC5D095-7850-4E57-9296-E5F5DBA9F96A}"/>
    <cellStyle name="Normal 2 2 15" xfId="822" xr:uid="{23AED473-2CE6-4CF9-A6F8-1523C8EA9F37}"/>
    <cellStyle name="Normal 2 2 16" xfId="823" xr:uid="{6BCDB879-D320-4908-8700-231AB4149016}"/>
    <cellStyle name="Normal 2 2 17" xfId="824" xr:uid="{38740867-E54B-42A0-AF2A-5CB7DF494C7A}"/>
    <cellStyle name="Normal 2 2 18" xfId="825" xr:uid="{5CAAED66-1EFF-4084-93F2-9A21F29A9C92}"/>
    <cellStyle name="Normal 2 2 19" xfId="826" xr:uid="{5E9A52F3-7D14-4414-BD2E-6086ADD457FA}"/>
    <cellStyle name="Normal 2 2 2" xfId="827" xr:uid="{363296C6-4905-48A7-8C96-0AF7D8AAC07A}"/>
    <cellStyle name="Normal 2 2 2 10 2" xfId="828" xr:uid="{EE3C302E-957D-4642-A92A-DD5B6922CC9A}"/>
    <cellStyle name="Normal 2 2 2 2" xfId="829" xr:uid="{EE7176B4-4118-427A-B0B1-3B1A5F12A255}"/>
    <cellStyle name="Normal 2 2 20" xfId="830" xr:uid="{56C8C1B7-DBF9-4EFD-AB5A-28A01FAB6E55}"/>
    <cellStyle name="Normal 2 2 21" xfId="831" xr:uid="{E26175F1-A465-47C9-ABF0-840E405AE9E7}"/>
    <cellStyle name="Normal 2 2 22" xfId="832" xr:uid="{CCE05F2A-E6B1-41F2-A7E8-71C350B031F5}"/>
    <cellStyle name="Normal 2 2 23" xfId="833" xr:uid="{65D1934C-B614-4F5C-B6F9-FA29789F3D79}"/>
    <cellStyle name="Normal 2 2 24" xfId="834" xr:uid="{28B1957D-A6A5-4B5F-B917-93F893BD7CB5}"/>
    <cellStyle name="Normal 2 2 25" xfId="835" xr:uid="{A6185A79-DAA4-4F30-BD7E-6FA4967D233D}"/>
    <cellStyle name="Normal 2 2 26" xfId="836" xr:uid="{11336E1E-06AE-496E-ABE5-B13075B0F84F}"/>
    <cellStyle name="Normal 2 2 27" xfId="837" xr:uid="{5CE24237-2544-4E42-86EE-20F9B0FDBEDB}"/>
    <cellStyle name="Normal 2 2 28" xfId="838" xr:uid="{77AC379C-38FC-4FE9-938B-2F136FB6DFA0}"/>
    <cellStyle name="Normal 2 2 29" xfId="839" xr:uid="{E02D323D-0CCB-4891-BD71-C116D4A84561}"/>
    <cellStyle name="Normal 2 2 3" xfId="840" xr:uid="{530B4B70-FB90-4772-8081-79386F88BA03}"/>
    <cellStyle name="Normal 2 2 30" xfId="841" xr:uid="{84985610-8544-4D61-92F9-6C52E48E0E88}"/>
    <cellStyle name="Normal 2 2 31" xfId="842" xr:uid="{9A5ED2E4-1B27-4218-9319-4B1A31F10503}"/>
    <cellStyle name="Normal 2 2 32" xfId="843" xr:uid="{64DE8843-D1D0-4538-87B2-F31EE41A8661}"/>
    <cellStyle name="Normal 2 2 33" xfId="844" xr:uid="{EF6CDABF-6CCF-45DB-836E-C0255D18BA7D}"/>
    <cellStyle name="Normal 2 2 34" xfId="845" xr:uid="{3BF9E672-6DFD-4182-98A6-B1DCFE48B0F2}"/>
    <cellStyle name="Normal 2 2 35" xfId="846" xr:uid="{401E34B2-A860-434B-8D8C-DD234EEB5B0E}"/>
    <cellStyle name="Normal 2 2 36" xfId="847" xr:uid="{D986A54F-484E-442E-8111-B5401668BE74}"/>
    <cellStyle name="Normal 2 2 37" xfId="848" xr:uid="{4A98D925-A1B6-4B7A-A21A-688F702B02D9}"/>
    <cellStyle name="Normal 2 2 38" xfId="849" xr:uid="{26538143-E884-4211-97B4-21940985E0F4}"/>
    <cellStyle name="Normal 2 2 39" xfId="850" xr:uid="{C5638E1E-4A7B-49DA-8A8C-663CA52768CA}"/>
    <cellStyle name="Normal 2 2 4" xfId="851" xr:uid="{E664A839-F778-4A6C-B2E4-614908CAAF47}"/>
    <cellStyle name="Normal 2 2 40" xfId="852" xr:uid="{6BED5A8F-BBF0-4CB2-A696-A3F734D28B9F}"/>
    <cellStyle name="Normal 2 2 41" xfId="853" xr:uid="{6C94CA11-A1F5-4BB2-8214-8EEA865426CF}"/>
    <cellStyle name="Normal 2 2 42" xfId="854" xr:uid="{3839C1E8-0122-44A4-A6F8-69B4AF3C7BA5}"/>
    <cellStyle name="Normal 2 2 43" xfId="855" xr:uid="{E2AB8348-8DD5-4A1F-AE6E-11FD8B88B0CC}"/>
    <cellStyle name="Normal 2 2 44" xfId="856" xr:uid="{5CD230DD-9859-443D-9060-419F0AAA0D82}"/>
    <cellStyle name="Normal 2 2 45" xfId="857" xr:uid="{82CB6F35-E028-4A41-8095-05E4B2393651}"/>
    <cellStyle name="Normal 2 2 46" xfId="858" xr:uid="{16EBF3FC-C114-4C7A-B027-B378CF32E1BA}"/>
    <cellStyle name="Normal 2 2 47" xfId="859" xr:uid="{C0689AB4-3B3E-4222-8E13-25D6940A0E02}"/>
    <cellStyle name="Normal 2 2 48" xfId="860" xr:uid="{595B8001-8788-4213-A4CF-B453300827DF}"/>
    <cellStyle name="Normal 2 2 49" xfId="861" xr:uid="{BA864401-063D-4B5C-B33B-EB837A9A3ECD}"/>
    <cellStyle name="Normal 2 2 5" xfId="862" xr:uid="{B73C444D-2EF7-443C-9EC9-4EBD4895C886}"/>
    <cellStyle name="Normal 2 2 50" xfId="863" xr:uid="{3A8FDA50-6F94-44A8-B02D-41D53419E83E}"/>
    <cellStyle name="Normal 2 2 51" xfId="864" xr:uid="{86307687-601F-4BDC-AD9B-DBEEFCE9B231}"/>
    <cellStyle name="Normal 2 2 52" xfId="865" xr:uid="{19AACC16-FD86-49D8-9230-77E2CA5CD6A0}"/>
    <cellStyle name="Normal 2 2 53" xfId="866" xr:uid="{DE9B7451-2673-4DB3-B5B1-0E4D0E5FEF37}"/>
    <cellStyle name="Normal 2 2 54" xfId="867" xr:uid="{B22C7DA0-E85B-452F-AE0E-FF5D6F351555}"/>
    <cellStyle name="Normal 2 2 55" xfId="868" xr:uid="{1258BA9D-346A-48A1-A5B7-919D5C42A39D}"/>
    <cellStyle name="Normal 2 2 56" xfId="869" xr:uid="{1A13FBD9-8EC1-4053-AA47-2F573CDC66F7}"/>
    <cellStyle name="Normal 2 2 57" xfId="870" xr:uid="{74EB661C-2D42-48FE-800F-A050669BD972}"/>
    <cellStyle name="Normal 2 2 58" xfId="871" xr:uid="{6D0306DB-4515-4A13-A3A1-BBB72713E68B}"/>
    <cellStyle name="Normal 2 2 59" xfId="872" xr:uid="{90D5BBE9-0E18-4DA3-968F-CB189EF93F61}"/>
    <cellStyle name="Normal 2 2 6" xfId="873" xr:uid="{A08BA86E-BA4B-4455-BE69-1507D9A5A243}"/>
    <cellStyle name="Normal 2 2 60" xfId="874" xr:uid="{F6C91CF8-0F7D-47C3-8992-01DF30D23755}"/>
    <cellStyle name="Normal 2 2 61" xfId="875" xr:uid="{2D6C53C9-9D0B-46E8-9F34-958C131F0628}"/>
    <cellStyle name="Normal 2 2 62" xfId="876" xr:uid="{0DABE148-61F9-4D55-8856-5F2BDAAC18DF}"/>
    <cellStyle name="Normal 2 2 63" xfId="877" xr:uid="{8FF1F8F9-3CE9-4EC9-B4ED-016947D50D99}"/>
    <cellStyle name="Normal 2 2 64" xfId="878" xr:uid="{E8C72B1D-6FDC-41D3-BE02-FBF02ADFCEB2}"/>
    <cellStyle name="Normal 2 2 65" xfId="879" xr:uid="{2FF3D36F-3F9F-466F-9044-55BB93F4890E}"/>
    <cellStyle name="Normal 2 2 66" xfId="880" xr:uid="{1392ED94-8E5C-403A-8961-60DDCEEBA7F8}"/>
    <cellStyle name="Normal 2 2 67" xfId="881" xr:uid="{FDD4D866-91B1-4037-B438-9B62FE1166AA}"/>
    <cellStyle name="Normal 2 2 68" xfId="882" xr:uid="{10FE3AAC-078C-4140-9909-AB6594DB24DF}"/>
    <cellStyle name="Normal 2 2 69" xfId="883" xr:uid="{F46A914D-5BBB-49DB-907A-BBF12FE081E8}"/>
    <cellStyle name="Normal 2 2 7" xfId="884" xr:uid="{898DA48F-FADE-43B3-B3D3-5C74B5838D58}"/>
    <cellStyle name="Normal 2 2 70" xfId="885" xr:uid="{3F04949E-A6D5-4CA1-805E-8AD18BA45C13}"/>
    <cellStyle name="Normal 2 2 71" xfId="886" xr:uid="{889C22C3-5F02-4E4F-AD95-0AE137BA5825}"/>
    <cellStyle name="Normal 2 2 72" xfId="887" xr:uid="{20BD7953-4A9D-4747-A7F9-383C67BB2EA0}"/>
    <cellStyle name="Normal 2 2 73" xfId="888" xr:uid="{A122CFC9-1C6E-4844-8D79-6CE94591E927}"/>
    <cellStyle name="Normal 2 2 74" xfId="889" xr:uid="{E2F48398-5B69-484A-8F34-3FD1E317FFA5}"/>
    <cellStyle name="Normal 2 2 75" xfId="890" xr:uid="{8FBC7B6D-9D6A-48AE-AE91-FDF2DB761423}"/>
    <cellStyle name="Normal 2 2 76" xfId="891" xr:uid="{C847D1D7-B2FF-43BA-9ED8-36A5C8FBCA7F}"/>
    <cellStyle name="Normal 2 2 77" xfId="892" xr:uid="{3EDB8DF7-943B-4D2B-9FE0-74BE8C060367}"/>
    <cellStyle name="Normal 2 2 78" xfId="893" xr:uid="{2BA42E2C-D6CC-4AEC-9F6F-8481223D7409}"/>
    <cellStyle name="Normal 2 2 79" xfId="894" xr:uid="{D0B8F52A-E52D-493D-A52F-8220039FB10C}"/>
    <cellStyle name="Normal 2 2 8" xfId="895" xr:uid="{5D23DE6B-E2ED-4B31-BCD0-A3A7317BF1F1}"/>
    <cellStyle name="Normal 2 2 80" xfId="896" xr:uid="{C6F278EC-3C51-4992-9C6A-E9DCF9BC733B}"/>
    <cellStyle name="Normal 2 2 81" xfId="897" xr:uid="{6CE15FCD-B610-453F-92AE-2A79409EC206}"/>
    <cellStyle name="Normal 2 2 82" xfId="898" xr:uid="{E1DA2897-183C-4244-8CBB-C1B90CEE8290}"/>
    <cellStyle name="Normal 2 2 83" xfId="899" xr:uid="{3ABAFCD1-BB2B-4840-93F9-39D97C9DA5E7}"/>
    <cellStyle name="Normal 2 2 84" xfId="900" xr:uid="{BFD7FDCC-AB76-48BE-8A2B-4AFB7B7BF2E8}"/>
    <cellStyle name="Normal 2 2 85" xfId="901" xr:uid="{E0A7AAF4-0738-45DE-A9DF-771230FBAC04}"/>
    <cellStyle name="Normal 2 2 86" xfId="902" xr:uid="{63D291D9-ECEF-487F-A6EF-5741D2E97D33}"/>
    <cellStyle name="Normal 2 2 87" xfId="903" xr:uid="{136E6373-EAA1-44A3-8D76-1E280E7D9C0F}"/>
    <cellStyle name="Normal 2 2 88" xfId="904" xr:uid="{665317D1-C7C7-4A4D-9838-303EBB095F5D}"/>
    <cellStyle name="Normal 2 2 89" xfId="905" xr:uid="{1629E58E-F042-4D42-9A87-C7CB96958750}"/>
    <cellStyle name="Normal 2 2 9" xfId="906" xr:uid="{91B6A931-2A93-465A-8872-29A4B83F2546}"/>
    <cellStyle name="Normal 2 2 90" xfId="907" xr:uid="{20B37693-EE82-4E04-8112-C3D63DC4ED6B}"/>
    <cellStyle name="Normal 2 2 91" xfId="908" xr:uid="{99CDBBA8-F0F3-4606-BC9E-CA974585F4C5}"/>
    <cellStyle name="Normal 2 2 92" xfId="909" xr:uid="{7BD01872-5885-4B77-82FC-4101654EDCFC}"/>
    <cellStyle name="Normal 2 2 93" xfId="910" xr:uid="{B5B20986-1DB1-4002-95AC-C13152EE6AE9}"/>
    <cellStyle name="Normal 2 2 94" xfId="911" xr:uid="{02F10A84-D47F-4DD5-8B8B-46180FE7F71B}"/>
    <cellStyle name="Normal 2 2 95" xfId="912" xr:uid="{D7084A6C-44E0-45F6-8D87-48F10C1D8A3F}"/>
    <cellStyle name="Normal 2 2 96" xfId="913" xr:uid="{430FAB86-3EAE-4385-ABA9-9E726D906A68}"/>
    <cellStyle name="Normal 2 2 97" xfId="914" xr:uid="{555680A9-3C9C-4CCA-ABCE-0A2C0C9B1617}"/>
    <cellStyle name="Normal 2 2 98" xfId="915" xr:uid="{D1E16357-B2BD-4AF9-B6CB-4A8B615E619C}"/>
    <cellStyle name="Normal 2 2 99" xfId="916" xr:uid="{64A98964-D25D-4C9E-89C6-07D1E640999B}"/>
    <cellStyle name="Normal 2 20" xfId="917" xr:uid="{4CF6FDA1-F43A-48A4-9741-47009699613A}"/>
    <cellStyle name="Normal 2 21" xfId="918" xr:uid="{39A101D7-1241-4EAB-9BFD-C5F97F78DA9A}"/>
    <cellStyle name="Normal 2 22" xfId="919" xr:uid="{4E11C33F-9C4D-4DE6-909D-5ED3DC119A84}"/>
    <cellStyle name="Normal 2 23" xfId="920" xr:uid="{53458385-D05E-457C-A9BD-5125BA01C9DE}"/>
    <cellStyle name="Normal 2 24" xfId="921" xr:uid="{D1552415-3E5E-4A27-ABE7-92221117995B}"/>
    <cellStyle name="Normal 2 25" xfId="922" xr:uid="{CCCBF700-8D71-4E84-98D3-AF01874A4BC2}"/>
    <cellStyle name="Normal 2 26" xfId="923" xr:uid="{16DA029F-199E-42C9-87A9-92E19011576A}"/>
    <cellStyle name="Normal 2 27" xfId="924" xr:uid="{7001BE87-3DA0-4E98-9D2E-A5A378D937B5}"/>
    <cellStyle name="Normal 2 28" xfId="925" xr:uid="{525A083F-99B5-4E74-93F6-AAB61E747770}"/>
    <cellStyle name="Normal 2 29" xfId="926" xr:uid="{FC1A287B-BA14-412B-8EDD-7639F75B2D4C}"/>
    <cellStyle name="Normal 2 3" xfId="927" xr:uid="{EBF7D63F-F3AF-4604-9778-8361F2E7CB96}"/>
    <cellStyle name="Normal 2 3 2" xfId="928" xr:uid="{22ED7299-828B-4D1A-87C4-01616671EB36}"/>
    <cellStyle name="Normal 2 3 2 2" xfId="929" xr:uid="{F53744CD-497F-4C8B-BC1C-A4713E73AE2F}"/>
    <cellStyle name="Normal 2 30" xfId="930" xr:uid="{3E02D6DC-434E-4A1E-9635-8AF9E5F5291F}"/>
    <cellStyle name="Normal 2 31" xfId="931" xr:uid="{F54B3966-4D62-4A9C-92F9-DF63B8D6B569}"/>
    <cellStyle name="Normal 2 32" xfId="932" xr:uid="{F5948A63-9122-4209-8AC6-5162A88D82BF}"/>
    <cellStyle name="Normal 2 33" xfId="933" xr:uid="{A68D9005-04DF-44F0-94B9-FD7219ABC25D}"/>
    <cellStyle name="Normal 2 34" xfId="934" xr:uid="{1DF0EAB1-F650-4BAC-911A-A98395D0C815}"/>
    <cellStyle name="Normal 2 35" xfId="935" xr:uid="{104AE4C2-E48C-4534-B4F6-C4FC74DF8A05}"/>
    <cellStyle name="Normal 2 36" xfId="936" xr:uid="{59E536BD-2A81-4F50-BD1A-F8DE4EA9F78D}"/>
    <cellStyle name="Normal 2 37" xfId="937" xr:uid="{0714FEAA-198D-4FBC-8A7A-DB7BBF7D3582}"/>
    <cellStyle name="Normal 2 38" xfId="938" xr:uid="{51F7881B-CFC1-4874-AAB9-B3DD7F23EE37}"/>
    <cellStyle name="Normal 2 39" xfId="939" xr:uid="{B7581F03-FB3F-467E-B331-7F860233069E}"/>
    <cellStyle name="Normal 2 4" xfId="2" xr:uid="{F9E77202-D128-4155-A5AC-1873F63EDF6E}"/>
    <cellStyle name="Normal 2 4 2" xfId="941" xr:uid="{7980F3C0-0E59-444B-A0D5-3079542ED15F}"/>
    <cellStyle name="Normal 2 4 3" xfId="940" xr:uid="{AB41A1D2-97A4-4F8A-91E7-C4C6FA68D413}"/>
    <cellStyle name="Normal 2 40" xfId="942" xr:uid="{1F28901B-14D4-40D9-BB7B-EF96DEC08BBA}"/>
    <cellStyle name="Normal 2 41" xfId="943" xr:uid="{F5DE90F3-FB6A-49EC-BB2B-5B4BF613CE91}"/>
    <cellStyle name="Normal 2 42" xfId="944" xr:uid="{69AF521B-372D-4B1D-A0B5-70C5F112B649}"/>
    <cellStyle name="Normal 2 43" xfId="945" xr:uid="{67BD9FED-9F3A-4093-A8A9-76C6D7FF2691}"/>
    <cellStyle name="Normal 2 44" xfId="946" xr:uid="{14B1D317-85AD-49A3-BDAF-641BEF35FE5A}"/>
    <cellStyle name="Normal 2 45" xfId="947" xr:uid="{5BCF62EB-A046-46DB-9FA3-15F431571CB1}"/>
    <cellStyle name="Normal 2 46" xfId="948" xr:uid="{1762AF6F-8D46-47EC-9B38-C42493F3EA09}"/>
    <cellStyle name="Normal 2 47" xfId="949" xr:uid="{0C3C5C7A-BADD-4B27-BB4F-3B881F29FFD3}"/>
    <cellStyle name="Normal 2 48" xfId="950" xr:uid="{C9E5AC69-1DA5-4530-B59F-4EDF1224804D}"/>
    <cellStyle name="Normal 2 49" xfId="951" xr:uid="{32CF920D-815D-47EF-8145-90E8B844368F}"/>
    <cellStyle name="Normal 2 5" xfId="952" xr:uid="{1EEC1388-DF8B-4989-A2B2-8ACA286EF55C}"/>
    <cellStyle name="Normal 2 5 2" xfId="953" xr:uid="{E8CFA822-37AF-47F8-B4A3-637043F8793E}"/>
    <cellStyle name="Normal 2 5 2 2" xfId="1860" xr:uid="{01826BBF-BD42-4006-A906-A8F53C0CD1FF}"/>
    <cellStyle name="Normal 2 5 2 2 2" xfId="3115" xr:uid="{F7EE9EFB-29CE-4260-A8AF-BB66E36F2461}"/>
    <cellStyle name="Normal 2 5 2 3" xfId="2505" xr:uid="{59C1A4AC-77DD-4675-BED1-6C3F8DA34EF1}"/>
    <cellStyle name="Normal 2 5 2 4" xfId="3545" xr:uid="{E097FB93-E18D-44A2-8EFA-4C11B5379962}"/>
    <cellStyle name="Normal 2 5 3" xfId="954" xr:uid="{4665186D-D78A-42CB-AC3F-B3EE58003CC3}"/>
    <cellStyle name="Normal 2 5 3 2" xfId="1861" xr:uid="{050A5264-22BA-4AD0-A18B-11874A8C071C}"/>
    <cellStyle name="Normal 2 5 3 2 2" xfId="3116" xr:uid="{B4A2C013-932C-4455-AE16-E2A239E29E56}"/>
    <cellStyle name="Normal 2 5 3 3" xfId="2506" xr:uid="{C2093A46-851D-48D4-9FC7-AB6EEE00F69B}"/>
    <cellStyle name="Normal 2 5 3 4" xfId="3546" xr:uid="{89EACE3F-189D-4368-B29E-C379D83F23F6}"/>
    <cellStyle name="Normal 2 5 4" xfId="955" xr:uid="{FACB877D-C135-4D86-A050-2503E8965D9C}"/>
    <cellStyle name="Normal 2 5 4 2" xfId="1862" xr:uid="{BC07FD5C-D580-4CBD-ADCC-8AE208E8F2C6}"/>
    <cellStyle name="Normal 2 5 4 2 2" xfId="3117" xr:uid="{8A38C97C-0CDE-432D-B935-B3E1F45CCB5F}"/>
    <cellStyle name="Normal 2 5 4 3" xfId="2507" xr:uid="{DF73CDCB-9396-4212-A2DE-51540965EEDD}"/>
    <cellStyle name="Normal 2 5 4 4" xfId="3547" xr:uid="{270DB15D-1930-4A3F-9B68-DEBC2E131ADC}"/>
    <cellStyle name="Normal 2 5 5" xfId="956" xr:uid="{7FF5180A-8A23-47FE-B755-FE9D1642B0A1}"/>
    <cellStyle name="Normal 2 5 5 2" xfId="1863" xr:uid="{DD37E794-8897-4181-BBAC-6257F1D873AB}"/>
    <cellStyle name="Normal 2 5 5 2 2" xfId="3118" xr:uid="{31EB069E-13F1-4452-955D-6DF05CA66B3E}"/>
    <cellStyle name="Normal 2 5 5 3" xfId="2508" xr:uid="{7FED29FE-2378-40F3-A1D1-95DD9C91CCB5}"/>
    <cellStyle name="Normal 2 5 5 4" xfId="3548" xr:uid="{FC9FD458-BD82-4450-BC89-3D78262E1FF4}"/>
    <cellStyle name="Normal 2 5 6" xfId="957" xr:uid="{AF88795F-84E3-4A03-98A0-E1285C2A84A7}"/>
    <cellStyle name="Normal 2 5 6 2" xfId="1864" xr:uid="{D9CD8D77-6C27-4B3F-849B-3E0307F8DC97}"/>
    <cellStyle name="Normal 2 5 6 2 2" xfId="3119" xr:uid="{7C1A0181-230F-4384-903E-1261A7ED30F9}"/>
    <cellStyle name="Normal 2 5 6 3" xfId="2509" xr:uid="{2992962B-0152-47E0-A2F5-5BA7A20FEFBD}"/>
    <cellStyle name="Normal 2 5 6 4" xfId="3549" xr:uid="{887DD08E-E151-44DA-9B0A-7120CE1759CF}"/>
    <cellStyle name="Normal 2 5 7" xfId="958" xr:uid="{E6A32755-D6B9-44A9-AFBA-4CC08A15801B}"/>
    <cellStyle name="Normal 2 5 7 2" xfId="1865" xr:uid="{FB52D00F-606D-4DDF-BA6D-45702EF5607B}"/>
    <cellStyle name="Normal 2 5 7 2 2" xfId="3120" xr:uid="{C7C8EBD9-6C9A-4895-9791-84DC1B748E78}"/>
    <cellStyle name="Normal 2 5 7 3" xfId="2510" xr:uid="{139E9641-059C-4CD3-89FB-CBF60CEE3DA3}"/>
    <cellStyle name="Normal 2 5 7 4" xfId="3550" xr:uid="{7514AE49-A8C8-426F-B9BE-E7FB6276EAFB}"/>
    <cellStyle name="Normal 2 5 8" xfId="959" xr:uid="{A657A69A-01E4-42AE-B6BA-45C64BE830B7}"/>
    <cellStyle name="Normal 2 5 8 2" xfId="1866" xr:uid="{26125759-8D12-420C-A584-EEC91D9A4EAF}"/>
    <cellStyle name="Normal 2 5 8 2 2" xfId="3121" xr:uid="{18E90CA3-B99B-433B-8A34-28C3A86E6911}"/>
    <cellStyle name="Normal 2 5 8 3" xfId="2511" xr:uid="{F4C3E07B-2DBA-4328-913E-B16EDA11F802}"/>
    <cellStyle name="Normal 2 5 8 4" xfId="3551" xr:uid="{6EF23E41-3061-4E0D-B6DC-D5601E783A0B}"/>
    <cellStyle name="Normal 2 5 9" xfId="960" xr:uid="{91E6860F-EC60-4205-8B21-D556E5747B6B}"/>
    <cellStyle name="Normal 2 5 9 2" xfId="1867" xr:uid="{69CFCDED-5454-493D-B7B1-7317B847688F}"/>
    <cellStyle name="Normal 2 5 9 2 2" xfId="3122" xr:uid="{AC0EC352-1B43-4105-BC17-58DE130A8041}"/>
    <cellStyle name="Normal 2 5 9 3" xfId="2512" xr:uid="{04533117-CAEF-4D1E-9F5E-935C8CB27319}"/>
    <cellStyle name="Normal 2 5 9 4" xfId="3552" xr:uid="{546CDE5D-129D-4829-8AD4-4FC8E6EB8675}"/>
    <cellStyle name="Normal 2 50" xfId="961" xr:uid="{2CA2151A-9DEF-439F-8BDF-C20467FD9C69}"/>
    <cellStyle name="Normal 2 51" xfId="962" xr:uid="{514235A9-7598-4F0A-916C-DB1E08BF2294}"/>
    <cellStyle name="Normal 2 52" xfId="963" xr:uid="{42E62728-319D-49D5-880D-D2D4E2444961}"/>
    <cellStyle name="Normal 2 53" xfId="964" xr:uid="{8B71A4C4-FBD8-4666-AF4F-DB8574B2AD6C}"/>
    <cellStyle name="Normal 2 54" xfId="965" xr:uid="{F5DB2AF6-F552-4FF4-B9C1-E4EFD8860B1A}"/>
    <cellStyle name="Normal 2 55" xfId="966" xr:uid="{D7DEF88E-08A9-43EA-BE89-265F2B6106AD}"/>
    <cellStyle name="Normal 2 56" xfId="967" xr:uid="{99684EE4-189B-4122-8E84-FB9DE7AD1373}"/>
    <cellStyle name="Normal 2 57" xfId="968" xr:uid="{741CEF67-C8DB-4C99-B55D-DD579659733C}"/>
    <cellStyle name="Normal 2 58" xfId="969" xr:uid="{B133B6B9-B89E-42AC-A473-3F2A57B9A672}"/>
    <cellStyle name="Normal 2 59" xfId="970" xr:uid="{4885D608-3357-41A4-BD3D-7E4A9ACD5E7B}"/>
    <cellStyle name="Normal 2 6" xfId="971" xr:uid="{9AFE3431-A028-44C4-AC0B-E3E460709E01}"/>
    <cellStyle name="Normal 2 60" xfId="972" xr:uid="{1EEC5E93-D5D1-4245-9110-5360C24ABE4D}"/>
    <cellStyle name="Normal 2 61" xfId="973" xr:uid="{8EDD93D7-2A76-498E-85F1-5D8D7BD8816D}"/>
    <cellStyle name="Normal 2 62" xfId="974" xr:uid="{C9A43C79-284A-4967-8570-3BBBDD57FA96}"/>
    <cellStyle name="Normal 2 63" xfId="975" xr:uid="{EEBFCE83-DF3C-4CA5-A607-D27D88351100}"/>
    <cellStyle name="Normal 2 64" xfId="976" xr:uid="{D831F818-8567-4446-847E-C555795821F4}"/>
    <cellStyle name="Normal 2 65" xfId="977" xr:uid="{A498A60F-320C-4B38-8FA8-9DE5A8CC3295}"/>
    <cellStyle name="Normal 2 66" xfId="978" xr:uid="{B83696A5-B78B-4BE0-BC63-C5B1D4BE9FCE}"/>
    <cellStyle name="Normal 2 67" xfId="979" xr:uid="{D53F368D-C263-4AF5-A287-70BD35CC3BF6}"/>
    <cellStyle name="Normal 2 68" xfId="980" xr:uid="{A768F346-10B4-419E-A73C-0846CA9F322A}"/>
    <cellStyle name="Normal 2 69" xfId="981" xr:uid="{30EE48BA-63DD-4C5D-9161-763D72A04B79}"/>
    <cellStyle name="Normal 2 7" xfId="982" xr:uid="{8FAFD3EE-9049-4A58-A6FA-EA7B3BD93B4E}"/>
    <cellStyle name="Normal 2 70" xfId="983" xr:uid="{692F3944-3448-400F-891A-F8FB2AD9EFEF}"/>
    <cellStyle name="Normal 2 71" xfId="984" xr:uid="{82074A5E-7FD2-4DA0-A72C-CD20736D8FCE}"/>
    <cellStyle name="Normal 2 72" xfId="985" xr:uid="{D82C7579-10AA-45B7-A0DE-5BE1EB3176B8}"/>
    <cellStyle name="Normal 2 73" xfId="986" xr:uid="{4B73156F-AC2A-44B6-91B7-AC736283235E}"/>
    <cellStyle name="Normal 2 74" xfId="987" xr:uid="{1599C5EC-8641-4D7A-A3FC-D8C75A715CA7}"/>
    <cellStyle name="Normal 2 75" xfId="988" xr:uid="{FDA54509-363D-41E5-B89A-2C8354F36453}"/>
    <cellStyle name="Normal 2 76" xfId="989" xr:uid="{12E81AE9-AF8C-4D2E-995D-EE23EAD26504}"/>
    <cellStyle name="Normal 2 77" xfId="990" xr:uid="{73F58A45-C61F-45A2-9A0B-FF5A2F6A4968}"/>
    <cellStyle name="Normal 2 78" xfId="991" xr:uid="{962FE290-6A47-4C88-9DC5-B0D388A4E515}"/>
    <cellStyle name="Normal 2 79" xfId="992" xr:uid="{10C61D49-D745-42A4-96DC-9DDAC144C0E1}"/>
    <cellStyle name="Normal 2 8" xfId="993" xr:uid="{AB32BDB0-BB86-4A56-84CA-E740A0633B6F}"/>
    <cellStyle name="Normal 2 80" xfId="994" xr:uid="{401A2105-B802-4963-A7D9-087D291F49AB}"/>
    <cellStyle name="Normal 2 81" xfId="995" xr:uid="{081A7481-12B3-47CD-A056-3A41D639534D}"/>
    <cellStyle name="Normal 2 82" xfId="996" xr:uid="{CE14DB49-ECC1-4710-B48E-D9CCF0BDA5D4}"/>
    <cellStyle name="Normal 2 83" xfId="997" xr:uid="{60AC1A8F-9FE2-4B81-806E-A06A5E9E4BD4}"/>
    <cellStyle name="Normal 2 84" xfId="998" xr:uid="{5CBA1009-6888-41CB-9775-367468EAA4FE}"/>
    <cellStyle name="Normal 2 85" xfId="999" xr:uid="{878C6A7A-D3D4-41DD-AAF6-0811872180A8}"/>
    <cellStyle name="Normal 2 86" xfId="1000" xr:uid="{AA12FD6D-4686-4697-A1B8-0F715A4BDDD9}"/>
    <cellStyle name="Normal 2 87" xfId="1001" xr:uid="{98903B1D-67D3-4380-9F98-F4F8E223CA49}"/>
    <cellStyle name="Normal 2 88" xfId="1002" xr:uid="{B96669FC-9E0F-44B9-91CC-834C1B7B37B2}"/>
    <cellStyle name="Normal 2 89" xfId="1003" xr:uid="{D4701DF1-8FE4-4698-93D2-1F40847336A7}"/>
    <cellStyle name="Normal 2 9" xfId="1004" xr:uid="{23298313-99B1-4E17-AA87-683C1D1B4BFF}"/>
    <cellStyle name="Normal 2 90" xfId="1005" xr:uid="{7D3E03A5-7945-4589-B263-D7B0CCF5D0EC}"/>
    <cellStyle name="Normal 2 91" xfId="1006" xr:uid="{0FDB40A1-94B8-4EC7-86F3-2920C30A202D}"/>
    <cellStyle name="Normal 2 92" xfId="1007" xr:uid="{73388C41-3C42-4036-8FF3-461C3E3A33EE}"/>
    <cellStyle name="Normal 2 93" xfId="1008" xr:uid="{C2C30343-C30C-447D-95D3-C2FE920565AA}"/>
    <cellStyle name="Normal 2 94" xfId="1009" xr:uid="{60ECC1FF-2705-4901-8501-67C05EF01B9C}"/>
    <cellStyle name="Normal 2 95" xfId="1010" xr:uid="{3694BAEF-6560-4964-AED3-B5F842A68B18}"/>
    <cellStyle name="Normal 2 96" xfId="1011" xr:uid="{61EE77DA-25BE-449E-AB4E-4FA89930554F}"/>
    <cellStyle name="Normal 2 97" xfId="1012" xr:uid="{712D434A-84E9-447C-9F35-C9A4CDED5F03}"/>
    <cellStyle name="Normal 2 98" xfId="1013" xr:uid="{1D68B36E-E3FA-4C99-BB7C-BDF644E4604B}"/>
    <cellStyle name="Normal 2 99" xfId="1014" xr:uid="{C04E3131-3E38-418E-A41B-32E2C9AB0575}"/>
    <cellStyle name="Normal 2_Cyrela (Juros Debentures e Outros - 1o Semestre-2008)" xfId="1015" xr:uid="{967CD387-D7D4-403E-B8CD-7D60E3D827FA}"/>
    <cellStyle name="Normal 20" xfId="1016" xr:uid="{9D564887-8791-4C86-AA4F-8ED772A3FE35}"/>
    <cellStyle name="Normal 20 10" xfId="3817" xr:uid="{76F60FFA-6F75-4F7E-A3B7-4EE6EC3AE39C}"/>
    <cellStyle name="Normal 20 2" xfId="1868" xr:uid="{A82B3E66-4FCB-407E-B60E-E79264CB5CD7}"/>
    <cellStyle name="Normal 20 2 2" xfId="3123" xr:uid="{3DBE31ED-3336-49F2-A355-4998B975B51D}"/>
    <cellStyle name="Normal 20 3" xfId="2513" xr:uid="{08DF1A5B-1074-487A-A1FA-7503D8207C63}"/>
    <cellStyle name="Normal 20 4" xfId="3553" xr:uid="{2004A3BE-F62C-46AF-8FC1-4C1EBD896BEC}"/>
    <cellStyle name="Normal 20 5" xfId="3816" xr:uid="{BE75713D-A014-4262-93D8-10571A6F64C3}"/>
    <cellStyle name="Normal 21" xfId="1017" xr:uid="{705A0D35-EB90-45A1-9D02-F19998F8759D}"/>
    <cellStyle name="Normal 22" xfId="3794" xr:uid="{AEA9E71A-1B40-4CCD-B0D2-C0DA7AF20632}"/>
    <cellStyle name="Normal 23" xfId="3801" xr:uid="{01E8C3D1-87A5-4412-B2CA-5A3FA8F9B7C5}"/>
    <cellStyle name="Normal 24" xfId="3808" xr:uid="{E058CD04-883B-4A82-9617-DEAD2A55E70E}"/>
    <cellStyle name="Normal 25" xfId="3829" xr:uid="{287AAE54-ECAB-4FC3-B088-2E6EA05C6277}"/>
    <cellStyle name="Normal 26" xfId="3828" xr:uid="{76FA5AFB-C5E2-4DDC-B25A-C2EFF7358F13}"/>
    <cellStyle name="Normal 27" xfId="3827" xr:uid="{BCA848A2-7D8A-4CC8-80D2-DDE795FFFB1D}"/>
    <cellStyle name="Normal 28" xfId="3830" xr:uid="{D19180CE-D82E-4971-A914-3C946DCAA967}"/>
    <cellStyle name="Normal 29" xfId="9" xr:uid="{7E645F47-EDBF-4804-A7CE-F12BB5AF94E6}"/>
    <cellStyle name="Normal 3" xfId="1018" xr:uid="{B0700A60-F26A-4355-942D-7F2FCC05B7CC}"/>
    <cellStyle name="Normal 3 10" xfId="3800" xr:uid="{E34EC360-EA09-4429-AF4F-E926D3E376FA}"/>
    <cellStyle name="Normal 3 11" xfId="3807" xr:uid="{841EE061-7D86-4A37-AE17-DC48D83F6EAB}"/>
    <cellStyle name="Normal 3 2" xfId="1019" xr:uid="{9ECBBCF7-6D04-4E58-BB21-BEE3BA1D1320}"/>
    <cellStyle name="Normal 3 2 2" xfId="1020" xr:uid="{8EA7E8C0-8479-4C29-8E35-A87CB392D291}"/>
    <cellStyle name="Normal 3 2 3" xfId="3814" xr:uid="{0DB31FA5-7DCF-46F9-A1BB-05B383459892}"/>
    <cellStyle name="Normal 3 3" xfId="1021" xr:uid="{FA393C96-4607-48DA-8B45-755F50AA5FAC}"/>
    <cellStyle name="Normal 3 3 2" xfId="3826" xr:uid="{B1545F80-27EF-489D-9E0B-44B20A7F430F}"/>
    <cellStyle name="Normal 3 4" xfId="1022" xr:uid="{0A61A497-79C8-4BA7-B967-610AA321C9FB}"/>
    <cellStyle name="Normal 3 5" xfId="1023" xr:uid="{52C904EF-2ED5-4399-BB56-2F9AB4839AF1}"/>
    <cellStyle name="Normal 3 6" xfId="1024" xr:uid="{DDA1726D-57B7-4D27-BBF2-CD745BBAF054}"/>
    <cellStyle name="Normal 3 7" xfId="1025" xr:uid="{5302FB43-7E1A-4CC8-9279-BA87BB44D2AC}"/>
    <cellStyle name="Normal 3 8" xfId="1026" xr:uid="{EFD0AF08-086C-47E1-A379-83D1C1810CE5}"/>
    <cellStyle name="Normal 3 9" xfId="1027" xr:uid="{A32B4F00-8D4A-4FC3-9B58-E5DC5A6960D4}"/>
    <cellStyle name="Normal 30" xfId="3769" xr:uid="{2F0D2506-806F-48FA-A6CE-861880C07274}"/>
    <cellStyle name="Normal 31" xfId="1028" xr:uid="{EF151834-3175-4E6D-BD7A-6A634A1A391F}"/>
    <cellStyle name="Normal 31 2" xfId="1029" xr:uid="{FAA4F0C9-4F48-483D-A1A2-2A4F23E3E9CE}"/>
    <cellStyle name="Normal 32" xfId="3900" xr:uid="{352996F1-AE74-4C5A-B01A-AD638CA0DDC7}"/>
    <cellStyle name="Normal 33" xfId="3876" xr:uid="{5FF2B0D1-41FE-4044-8FE8-EC4B76E0469D}"/>
    <cellStyle name="Normal 34" xfId="3891" xr:uid="{A510F1D0-A49E-4E38-84F7-5E94DA9141BA}"/>
    <cellStyle name="Normal 35" xfId="3883" xr:uid="{950AC4A6-8FD1-4E17-B9AE-9BC5630D3C8A}"/>
    <cellStyle name="Normal 36" xfId="3888" xr:uid="{EB522450-3064-4CE5-9927-3DE525A6E613}"/>
    <cellStyle name="Normal 37" xfId="3919" xr:uid="{3C662CA2-4047-43F4-B681-31735E6E321C}"/>
    <cellStyle name="Normal 38" xfId="3926" xr:uid="{4889923E-8E75-4CB3-9DA9-E68465E1139F}"/>
    <cellStyle name="Normal 39" xfId="3860" xr:uid="{C847117E-45D6-4E9E-A7F6-E8BCB0280093}"/>
    <cellStyle name="Normal 4" xfId="1030" xr:uid="{822AA3DB-5E7A-459B-9C3D-B47E6D2590F9}"/>
    <cellStyle name="Normal 4 10" xfId="3803" xr:uid="{64C1C555-CAA3-47CF-9DAD-948AE0133F1A}"/>
    <cellStyle name="Normal 4 2" xfId="1031" xr:uid="{FCB91CC9-B991-4A44-A9AB-1E6ED5FBA41A}"/>
    <cellStyle name="Normal 4 2 2" xfId="1032" xr:uid="{A8AD9028-4986-4E55-BEDA-3B4CBEE4E951}"/>
    <cellStyle name="Normal 4 2 2 2" xfId="1869" xr:uid="{8537A2B8-E17F-4C85-8D17-DCB9F8CD0E65}"/>
    <cellStyle name="Normal 4 2 2 2 2" xfId="3124" xr:uid="{7EADBB64-4375-4126-8402-361E6911A20B}"/>
    <cellStyle name="Normal 4 2 2 3" xfId="2514" xr:uid="{60F1C0FC-9507-4C7A-A8F0-C91B644B5581}"/>
    <cellStyle name="Normal 4 2 2 4" xfId="3554" xr:uid="{0E23CBF5-C7C0-4ABE-A427-E1DF34B8D867}"/>
    <cellStyle name="Normal 4 2 3" xfId="1033" xr:uid="{5EC85889-61EA-42FB-842B-5438AD04D389}"/>
    <cellStyle name="Normal 4 2 3 2" xfId="1870" xr:uid="{8CE19DAC-3DB0-48E1-92F6-65764AD67588}"/>
    <cellStyle name="Normal 4 2 3 2 2" xfId="3125" xr:uid="{78C5A69E-A9C6-486B-8D8F-9D750DD3D701}"/>
    <cellStyle name="Normal 4 2 3 3" xfId="2515" xr:uid="{2B14AF53-AA55-4F46-AFF6-97591F147415}"/>
    <cellStyle name="Normal 4 2 3 4" xfId="3555" xr:uid="{C2AE5585-3D15-4D1A-8519-CB6041147EA5}"/>
    <cellStyle name="Normal 4 2 4" xfId="1034" xr:uid="{91625F5A-324F-482B-B0BE-A7F702EDBAFF}"/>
    <cellStyle name="Normal 4 2 4 2" xfId="1871" xr:uid="{4C3F3804-A63B-4D54-9E74-65CF70693AA3}"/>
    <cellStyle name="Normal 4 2 4 2 2" xfId="3126" xr:uid="{CB200348-C8BC-4C79-9D04-2CBCE1A07A56}"/>
    <cellStyle name="Normal 4 2 4 3" xfId="2516" xr:uid="{727133C8-C289-48B3-B917-D45835D05DA4}"/>
    <cellStyle name="Normal 4 2 4 4" xfId="3556" xr:uid="{8283C2A6-EE78-4369-9E3A-2B9564D6C40B}"/>
    <cellStyle name="Normal 4 2 5" xfId="1035" xr:uid="{63ED8F12-31D0-4E82-B2D5-31BDFDEF14FD}"/>
    <cellStyle name="Normal 4 2 5 2" xfId="1872" xr:uid="{3938688E-EE2E-428D-97D6-B0397310F01B}"/>
    <cellStyle name="Normal 4 2 5 2 2" xfId="3127" xr:uid="{7FD38DB3-2D2E-42BE-9A43-E7AF7341C525}"/>
    <cellStyle name="Normal 4 2 5 3" xfId="2517" xr:uid="{94337BE5-7927-4E2A-B736-0116B92F443F}"/>
    <cellStyle name="Normal 4 2 5 4" xfId="3557" xr:uid="{5174CF2E-5A4B-41F7-9924-3A5E4AD01F42}"/>
    <cellStyle name="Normal 4 2 6" xfId="1036" xr:uid="{5D471048-DE66-42BA-956E-D99DEBF094AE}"/>
    <cellStyle name="Normal 4 2 6 2" xfId="1873" xr:uid="{526A0223-A977-458B-AE75-0F75696A23CD}"/>
    <cellStyle name="Normal 4 2 6 2 2" xfId="3128" xr:uid="{524BF113-4189-4E8C-B92D-5F797071CF56}"/>
    <cellStyle name="Normal 4 2 6 3" xfId="2518" xr:uid="{05B0E344-2F3F-4FC9-B9B4-7023A06EE1AA}"/>
    <cellStyle name="Normal 4 2 6 4" xfId="3558" xr:uid="{9813412B-D3C7-4923-9E12-39DF1DBE2322}"/>
    <cellStyle name="Normal 4 2 7" xfId="1037" xr:uid="{6F24F3AE-F00B-4299-89D1-FA0DED4B29B7}"/>
    <cellStyle name="Normal 4 2 7 2" xfId="1874" xr:uid="{76571BD6-B09B-4C04-96BD-A46D7C12FB5F}"/>
    <cellStyle name="Normal 4 2 7 2 2" xfId="3129" xr:uid="{5DE3033C-8FFF-4463-9DC3-E7A62458C048}"/>
    <cellStyle name="Normal 4 2 7 3" xfId="2519" xr:uid="{555CCFF5-F5F9-4FF8-BE5C-BD91B448ECE1}"/>
    <cellStyle name="Normal 4 2 7 4" xfId="3559" xr:uid="{E0F8CA4D-E860-4742-ADA2-A004CF7A25D6}"/>
    <cellStyle name="Normal 4 2 8" xfId="1038" xr:uid="{2BA818DB-5DB3-478D-A49A-3995671A05A0}"/>
    <cellStyle name="Normal 4 2 8 2" xfId="1875" xr:uid="{A25BC1F6-25B6-441F-AC88-34C4696B1EF7}"/>
    <cellStyle name="Normal 4 2 8 2 2" xfId="3130" xr:uid="{66FC715A-28AF-4DAE-A9F5-888EFBA4BE3D}"/>
    <cellStyle name="Normal 4 2 8 3" xfId="2520" xr:uid="{0B7A557D-FAAE-41D0-A5EF-ACEAB46F7880}"/>
    <cellStyle name="Normal 4 2 8 4" xfId="3560" xr:uid="{B015A6D8-AE86-4CDA-9EDF-9929DB45B611}"/>
    <cellStyle name="Normal 4 2 9" xfId="1039" xr:uid="{39F70FF8-A2E8-4F8E-A721-596EE87B90E7}"/>
    <cellStyle name="Normal 4 2 9 2" xfId="1876" xr:uid="{1D884C19-8E35-42AD-863C-40B1C6C6D95B}"/>
    <cellStyle name="Normal 4 2 9 2 2" xfId="3131" xr:uid="{DD0711EC-3818-47D9-AA3E-4D8CC450ED61}"/>
    <cellStyle name="Normal 4 2 9 3" xfId="2521" xr:uid="{70E7E223-19A0-4D81-833B-3C80EBD8E7DD}"/>
    <cellStyle name="Normal 4 2 9 4" xfId="3561" xr:uid="{DB5C187A-1949-42A1-9FE5-421ECDC2FFC8}"/>
    <cellStyle name="Normal 4 3" xfId="1040" xr:uid="{271CA325-FE2F-4F53-A117-A9DE0AA0054E}"/>
    <cellStyle name="Normal 4 4" xfId="1041" xr:uid="{ADC4AE84-7ADC-464B-B14B-18F6225E1F5B}"/>
    <cellStyle name="Normal 4 5" xfId="1042" xr:uid="{EE22E9DD-EEBE-4E23-9678-595FB39AFF2D}"/>
    <cellStyle name="Normal 4 6" xfId="1043" xr:uid="{F3F07D3B-0F1C-4F24-8F02-DA8DA3021DB4}"/>
    <cellStyle name="Normal 4 7" xfId="1044" xr:uid="{1B6A791F-B380-43DF-8A73-D0BEEFFE5323}"/>
    <cellStyle name="Normal 4 8" xfId="1045" xr:uid="{44F81C2C-B1E2-4B9F-B406-7EAB98A9EDAC}"/>
    <cellStyle name="Normal 4 9" xfId="1046" xr:uid="{09E31083-54E5-4A97-8861-0CB69A70FDEE}"/>
    <cellStyle name="Normal 40" xfId="3936" xr:uid="{8C4C35B6-5527-4987-A9BE-468AD460E186}"/>
    <cellStyle name="Normal 41" xfId="1047" xr:uid="{5E0AE7B6-F8DD-4823-9590-B35D15CE95F4}"/>
    <cellStyle name="Normal 41 2" xfId="1048" xr:uid="{913E40FD-C466-4E52-8D14-66C94E40E31E}"/>
    <cellStyle name="Normal 42" xfId="3856" xr:uid="{DA767DB0-4E38-4515-B558-AD16C5088CCD}"/>
    <cellStyle name="Normal 43" xfId="3897" xr:uid="{AB26DA19-DACF-4206-95CB-AC7864F88997}"/>
    <cellStyle name="Normal 44" xfId="3934" xr:uid="{F4241322-C790-4575-B909-7D5647E3327C}"/>
    <cellStyle name="Normal 45" xfId="3925" xr:uid="{EB787A98-66D9-451D-AC9B-7740AAC43AE1}"/>
    <cellStyle name="Normal 46" xfId="3914" xr:uid="{6B1E02CD-D96F-4CCD-9645-05C714DE6CB8}"/>
    <cellStyle name="Normal 47" xfId="3865" xr:uid="{B7C1F557-1F90-4509-803A-E606E293A9FF}"/>
    <cellStyle name="Normal 48" xfId="1049" xr:uid="{7BC8D9B5-BE2E-4AF8-912D-EC7174F7730A}"/>
    <cellStyle name="Normal 48 2" xfId="1050" xr:uid="{FC44484E-7291-4DDB-8707-94AD5DD8D8FC}"/>
    <cellStyle name="Normal 49" xfId="3909" xr:uid="{51B136C3-2B0C-4F76-AE94-794732081726}"/>
    <cellStyle name="Normal 5" xfId="1051" xr:uid="{1DA3E803-D1DE-4DED-86F7-63108B02BA96}"/>
    <cellStyle name="Normal 5 10" xfId="1052" xr:uid="{2A0DB070-55D4-4F14-A4EE-D744A86AC655}"/>
    <cellStyle name="Normal 5 10 2" xfId="1053" xr:uid="{218F4574-7939-4E35-A16E-A6193A6EC59D}"/>
    <cellStyle name="Normal 5 11" xfId="3810" xr:uid="{62FF5461-E0B2-41B7-88FA-D219EE171847}"/>
    <cellStyle name="Normal 5 2" xfId="1054" xr:uid="{F9F8B13E-F4F4-47B4-9F10-667BC8A08575}"/>
    <cellStyle name="Normal 5 2 2" xfId="1055" xr:uid="{53A12EB0-E59F-4DD2-ADDB-35013FB19540}"/>
    <cellStyle name="Normal 5 2 2 2" xfId="1877" xr:uid="{D7398617-E3E7-4E6A-ACD0-AB37BBA82D6C}"/>
    <cellStyle name="Normal 5 2 2 2 2" xfId="3132" xr:uid="{00AA0F34-B6EF-4FB7-85A9-9BE2D00CD06F}"/>
    <cellStyle name="Normal 5 2 2 3" xfId="2522" xr:uid="{B21EB28D-A86F-4053-B50B-EF4587E0877B}"/>
    <cellStyle name="Normal 5 2 2 4" xfId="3562" xr:uid="{6CC31E02-1C70-4D77-8461-9FD63E216BB7}"/>
    <cellStyle name="Normal 5 2 3" xfId="1056" xr:uid="{5282E0C4-66B9-453C-86F3-A07EFECFC0AC}"/>
    <cellStyle name="Normal 5 2 3 2" xfId="1878" xr:uid="{4CA7114A-23D1-4C10-BEC7-4B5D7B1791B2}"/>
    <cellStyle name="Normal 5 2 3 2 2" xfId="3133" xr:uid="{FEA22E7F-F533-4A74-AD8E-9AE5E4DA7AFD}"/>
    <cellStyle name="Normal 5 2 3 3" xfId="2523" xr:uid="{EC70651F-F20E-4A21-9768-C40FD9421CDC}"/>
    <cellStyle name="Normal 5 2 3 4" xfId="3563" xr:uid="{EEF7D504-D70F-44B0-BED8-F315772C19E6}"/>
    <cellStyle name="Normal 5 2 4" xfId="1057" xr:uid="{B1E26603-3083-4D25-8F79-FF9F33FC0D4B}"/>
    <cellStyle name="Normal 5 2 4 2" xfId="1879" xr:uid="{1A2C3C40-BACB-42E9-8863-CC3A2E4B6AF2}"/>
    <cellStyle name="Normal 5 2 4 2 2" xfId="3134" xr:uid="{674902F1-770B-444C-A4B8-48AA4CC387A4}"/>
    <cellStyle name="Normal 5 2 4 3" xfId="2524" xr:uid="{C34178D6-5AB5-4BC9-81A3-49B7E1AD4019}"/>
    <cellStyle name="Normal 5 2 4 4" xfId="3564" xr:uid="{FA613E7E-678C-4FD2-97DF-2D20285ECBDE}"/>
    <cellStyle name="Normal 5 2 5" xfId="1058" xr:uid="{E890C6B0-649F-4278-8723-EB8268182D2B}"/>
    <cellStyle name="Normal 5 2 5 2" xfId="1880" xr:uid="{A7B5B506-1C4F-4707-9CF4-F17043A58186}"/>
    <cellStyle name="Normal 5 2 5 2 2" xfId="3135" xr:uid="{EFFB48E4-963F-4A86-97E6-69A2DD0F605D}"/>
    <cellStyle name="Normal 5 2 5 3" xfId="2525" xr:uid="{1C3370F4-B1B7-4BBF-BE8C-30A747ED1D55}"/>
    <cellStyle name="Normal 5 2 5 4" xfId="3565" xr:uid="{226B4AD0-6CF2-43E4-A4FD-B0546C7B74DA}"/>
    <cellStyle name="Normal 5 2 6" xfId="1059" xr:uid="{8C2BD735-55C6-4221-B47B-B4BEEB83CB31}"/>
    <cellStyle name="Normal 5 2 6 2" xfId="1881" xr:uid="{35FE737F-C391-493B-B90F-D5C4614C8C24}"/>
    <cellStyle name="Normal 5 2 6 2 2" xfId="3136" xr:uid="{38BF9045-E93F-491D-BE32-DAB59E52CB63}"/>
    <cellStyle name="Normal 5 2 6 3" xfId="2526" xr:uid="{18B4D5D4-B8F3-4F8A-8546-D3BF36CB87D7}"/>
    <cellStyle name="Normal 5 2 6 4" xfId="3566" xr:uid="{C357502F-D46B-4A64-A49F-9B32C9A04237}"/>
    <cellStyle name="Normal 5 2 7" xfId="1060" xr:uid="{A25967D3-7F3F-4157-A691-E4FB7052328F}"/>
    <cellStyle name="Normal 5 2 7 2" xfId="1882" xr:uid="{B7BFE858-2F20-47E7-94AF-4D41C78730B2}"/>
    <cellStyle name="Normal 5 2 7 2 2" xfId="3137" xr:uid="{2D7BA80E-A132-4B41-BA26-178B4A665650}"/>
    <cellStyle name="Normal 5 2 7 3" xfId="2527" xr:uid="{1BCAC217-209C-413C-98F8-8AD9C69D2573}"/>
    <cellStyle name="Normal 5 2 7 4" xfId="3567" xr:uid="{701E2CBC-69FB-408F-B299-550C227AE592}"/>
    <cellStyle name="Normal 5 2 8" xfId="1061" xr:uid="{9B908370-9780-4972-8C05-3EC9AB051AB9}"/>
    <cellStyle name="Normal 5 2 8 2" xfId="1883" xr:uid="{B6A849A5-689B-42ED-AE9A-6403F6EACFFF}"/>
    <cellStyle name="Normal 5 2 8 2 2" xfId="3138" xr:uid="{F6BBD7FF-7DA1-4A2E-B731-6DA97016A9CD}"/>
    <cellStyle name="Normal 5 2 8 3" xfId="2528" xr:uid="{5CD226A1-986C-4B7D-8BAD-A7AF4B3F6319}"/>
    <cellStyle name="Normal 5 2 8 4" xfId="3568" xr:uid="{B959E3B1-B161-4013-AE1E-26856A213998}"/>
    <cellStyle name="Normal 5 2 9" xfId="1062" xr:uid="{37E2D027-77A7-4F27-B9A4-66E167D9C69F}"/>
    <cellStyle name="Normal 5 2 9 2" xfId="1884" xr:uid="{E904F4F9-04D1-477F-ACE8-B9952FC76145}"/>
    <cellStyle name="Normal 5 2 9 2 2" xfId="3139" xr:uid="{E6A6364D-D1D7-4DFD-A7F6-C3BE60D49D3B}"/>
    <cellStyle name="Normal 5 2 9 3" xfId="2529" xr:uid="{CEA993F0-0E02-485B-B87B-704E40348168}"/>
    <cellStyle name="Normal 5 2 9 4" xfId="3569" xr:uid="{C56057EA-60D0-4F50-8C0B-8690A50481C6}"/>
    <cellStyle name="Normal 5 3" xfId="1063" xr:uid="{44C786F8-04FA-4170-94F0-9EFCA63D46EB}"/>
    <cellStyle name="Normal 5 4" xfId="1064" xr:uid="{9EE4B5BB-5778-43DE-B07B-6147E91EDA3F}"/>
    <cellStyle name="Normal 5 5" xfId="1065" xr:uid="{811D2DC5-6F6D-4644-A3F5-8A10F77260AF}"/>
    <cellStyle name="Normal 5 6" xfId="1066" xr:uid="{2494E110-5488-4F14-80F6-A4DBD29F12E9}"/>
    <cellStyle name="Normal 5 7" xfId="1067" xr:uid="{5469ACCD-6505-4E37-88F3-CA9DC41F3078}"/>
    <cellStyle name="Normal 5 8" xfId="1068" xr:uid="{F06B358C-E8A7-428B-B22E-DCA546D63937}"/>
    <cellStyle name="Normal 5 9" xfId="1069" xr:uid="{16208CDB-8FB1-4B5F-BD34-998735486902}"/>
    <cellStyle name="Normal 50" xfId="3869" xr:uid="{5E7BCAF1-00CD-4E8C-A5A8-1E9CDACB6936}"/>
    <cellStyle name="Normal 51" xfId="3923" xr:uid="{58A7C9E7-1495-41A0-86E2-05E6988CD017}"/>
    <cellStyle name="Normal 52" xfId="3862" xr:uid="{1657BE17-B68E-4D01-85BA-B484E044001D}"/>
    <cellStyle name="Normal 53" xfId="3893" xr:uid="{C95BF3C8-DD34-4723-8A2E-D8022B2FFA45}"/>
    <cellStyle name="Normal 6" xfId="1070" xr:uid="{28E6B1E1-3933-45DF-8477-B2BDC0D818F5}"/>
    <cellStyle name="Normal 6 10" xfId="3823" xr:uid="{C6FAEA87-4D1E-47FB-9E70-FAFD82DD8BFA}"/>
    <cellStyle name="Normal 6 2" xfId="1071" xr:uid="{5C137FA7-3D99-4570-AD79-89CE3E209004}"/>
    <cellStyle name="Normal 6 3" xfId="1072" xr:uid="{B4F5A573-C80A-44DF-BC9F-D8DD444934C4}"/>
    <cellStyle name="Normal 6 4" xfId="1073" xr:uid="{A3F8C17A-14C7-4B83-B8A8-88CEC19033AB}"/>
    <cellStyle name="Normal 6 5" xfId="1074" xr:uid="{171BFD08-C893-4B66-8B71-734BEAECFF3E}"/>
    <cellStyle name="Normal 6 6" xfId="1075" xr:uid="{1B2477E0-CD11-4F9F-A97E-9DFAE3319153}"/>
    <cellStyle name="Normal 6 7" xfId="1076" xr:uid="{8CF58A43-E4CE-458B-9EBF-938BB9A5EE86}"/>
    <cellStyle name="Normal 6 8" xfId="1077" xr:uid="{315213DF-B14D-475D-9E60-CD98ED9E2465}"/>
    <cellStyle name="Normal 6 9" xfId="1078" xr:uid="{52435188-9403-42F9-8676-FAEE5C95654D}"/>
    <cellStyle name="Normal 7" xfId="1079" xr:uid="{61014BD9-DFE6-4846-BCBB-2704591350ED}"/>
    <cellStyle name="Normal 8" xfId="1080" xr:uid="{B02B0729-896B-4D69-BBE8-64ABC66A0905}"/>
    <cellStyle name="Normal 8 2" xfId="1081" xr:uid="{5D62E1AE-1C11-4F0E-9529-CDF37B5505A9}"/>
    <cellStyle name="Normal 9" xfId="1082" xr:uid="{FD44B89A-B0F5-4CC7-9ABB-9AFE9D2AD067}"/>
    <cellStyle name="Normal 9 2" xfId="1083" xr:uid="{6B66D357-17F4-4B10-BC41-A59B98AB6476}"/>
    <cellStyle name="Normal_2231 ALGÁSdemfinanc 30092006" xfId="5" xr:uid="{CA33B6AE-55C4-4551-91AB-7DDB0238067C}"/>
    <cellStyle name="Nota 2" xfId="1084" xr:uid="{5F3AB688-3ECA-46AF-89FB-6C81F1B51D63}"/>
    <cellStyle name="Nota 2 2" xfId="1085" xr:uid="{3085B869-EDBA-4743-ADE1-DB26F33AB21F}"/>
    <cellStyle name="Nota 3" xfId="1086" xr:uid="{59549A7F-5C10-4046-B704-D3D2DE993F61}"/>
    <cellStyle name="Nota 3 2" xfId="1885" xr:uid="{F61374C3-105C-49AD-B889-9228D24AA063}"/>
    <cellStyle name="Nota 3 2 2" xfId="3140" xr:uid="{D5D5DF29-59FB-4E70-BB2B-319B28804913}"/>
    <cellStyle name="Nota 3 3" xfId="2530" xr:uid="{8743A958-E965-4689-8503-8AA8D4972760}"/>
    <cellStyle name="Nota 3 4" xfId="3570" xr:uid="{D0469B5F-DE81-4080-AA4B-EF54B615D061}"/>
    <cellStyle name="Nota 4" xfId="3796" xr:uid="{642B6B93-31E6-474A-9B27-68A8A4B6C4DB}"/>
    <cellStyle name="Nota 5" xfId="3832" xr:uid="{01F38ACB-BA16-4AD8-8DC4-A411E7CE2BD1}"/>
    <cellStyle name="Note 2" xfId="1088" xr:uid="{FF17A4FC-D991-477E-9E71-9CC0091E0201}"/>
    <cellStyle name="Note 3" xfId="1087" xr:uid="{CFB4F8A8-01D7-4806-B039-FE484CF9FE54}"/>
    <cellStyle name="OT" xfId="1089" xr:uid="{BB6F164A-1D1B-4987-8E99-4319ACF529AF}"/>
    <cellStyle name="Output 2" xfId="3766" xr:uid="{B3192BFA-5276-4CDE-800D-161D51E67105}"/>
    <cellStyle name="Page Number" xfId="1090" xr:uid="{9494846D-58E2-4E11-9E11-A50D3C72D6F5}"/>
    <cellStyle name="Percent [2]" xfId="1091" xr:uid="{75702B06-D3C5-4BEA-9A92-06C3B13115A8}"/>
    <cellStyle name="Percent [2] 2" xfId="1092" xr:uid="{541FCE06-EE7B-4BFD-95F6-7681844E8FB4}"/>
    <cellStyle name="Percent [2] 3" xfId="1093" xr:uid="{1F70D1CC-B69A-4F64-8D10-B614FF93A681}"/>
    <cellStyle name="Percent [2] 4" xfId="1094" xr:uid="{D5EEF3BE-537A-481F-A363-677F945E5D0F}"/>
    <cellStyle name="Percent [2] 5" xfId="1095" xr:uid="{0DE83331-15F8-492D-A020-79727006CE69}"/>
    <cellStyle name="Percent 10" xfId="3867" xr:uid="{97035809-6664-46C7-8288-9088C0C90E33}"/>
    <cellStyle name="Percent 11" xfId="3931" xr:uid="{746D2144-F1D0-49DA-97AF-55BA687F070B}"/>
    <cellStyle name="Percent 12" xfId="3912" xr:uid="{EEADDFDC-AF33-4BF7-AD32-2EFC430EAD3C}"/>
    <cellStyle name="Percent 13" xfId="3866" xr:uid="{6A729F55-466B-482E-BE12-EFCB31CD3A8B}"/>
    <cellStyle name="Percent 14" xfId="3924" xr:uid="{3A8B2DB3-6DFB-4044-BB6F-EE37154F57CF}"/>
    <cellStyle name="Percent 15" xfId="3861" xr:uid="{FEC0B3E7-342B-4F95-93E8-23B0E9539026}"/>
    <cellStyle name="Percent 16" xfId="3894" xr:uid="{27C79CF0-8A3F-4238-873E-3F1F7120C25D}"/>
    <cellStyle name="Percent 17" xfId="3880" xr:uid="{01E96ECE-6DE3-494E-A97C-95B721AFCDFB}"/>
    <cellStyle name="Percent 18" xfId="3904" xr:uid="{64A0B495-CB78-41C3-B92B-B77AB959A667}"/>
    <cellStyle name="Percent 19" xfId="3933" xr:uid="{3AEF540B-7D70-45CB-8CAD-64219D7FCFAF}"/>
    <cellStyle name="Percent 2" xfId="1096" xr:uid="{96AA4271-F5C1-4A38-A761-3F6A8D71D998}"/>
    <cellStyle name="Percent 2 2" xfId="1097" xr:uid="{A2BD5BF6-11FF-4B33-984A-51D4014AC34E}"/>
    <cellStyle name="Percent 2 2 2" xfId="1098" xr:uid="{44BB1434-30AA-4A33-A98B-1A685AD8371C}"/>
    <cellStyle name="Percent 2 3" xfId="1099" xr:uid="{82FBA664-93D9-401E-9BD5-B7FC78E54440}"/>
    <cellStyle name="Percent 2 3 2" xfId="1100" xr:uid="{9E647989-42CC-4121-8660-4B7A8D2CFFAA}"/>
    <cellStyle name="Percent 20" xfId="3858" xr:uid="{AB6353BE-699A-4E2E-A75C-FE71CA1C1C9E}"/>
    <cellStyle name="Percent 21" xfId="3937" xr:uid="{DE264C7A-F8FC-434E-A60F-4688F15C8E49}"/>
    <cellStyle name="Percent 22" xfId="3855" xr:uid="{2406288B-F6DF-4366-B14C-3078D5CAF70C}"/>
    <cellStyle name="Percent 23" xfId="3898" xr:uid="{9AFD4224-53A8-41FB-B807-685D742E2375}"/>
    <cellStyle name="Percent 24" xfId="3918" xr:uid="{13633A0D-8C2E-4E02-A604-52C06517FE9E}"/>
    <cellStyle name="Percent 3" xfId="1104" xr:uid="{03427D98-5D66-461D-9449-43873A193CA1}"/>
    <cellStyle name="Percent 4" xfId="3881" xr:uid="{83AEFE8E-6979-4CD4-8958-253530BAAA1C}"/>
    <cellStyle name="Percent 5" xfId="3889" xr:uid="{B79D58DC-C60B-4DE4-B9F7-0432B6189C6B}"/>
    <cellStyle name="Percent 6" xfId="3885" xr:uid="{ED36063D-9109-4D36-8D44-9B9441DCB14C}"/>
    <cellStyle name="Percent 7" xfId="3920" xr:uid="{95F397F7-F184-460B-A315-A2DD431EEFE3}"/>
    <cellStyle name="Percent 8" xfId="3863" xr:uid="{AA78D52B-1683-4D70-9376-509018895274}"/>
    <cellStyle name="Percent 9" xfId="3911" xr:uid="{7A070917-1139-4946-A4F2-AF3126CA1E97}"/>
    <cellStyle name="PERCENTAGE" xfId="1101" xr:uid="{8CE326C1-57AE-451D-A61E-58113B076E96}"/>
    <cellStyle name="Percentual" xfId="1102" xr:uid="{0D01205C-F83D-4282-A2E9-21C54CD3042F}"/>
    <cellStyle name="Ponto" xfId="1103" xr:uid="{7EB90657-2A28-4B0D-9B6F-14C0CA7C75AE}"/>
    <cellStyle name="Porcentagem" xfId="1" builtinId="5"/>
    <cellStyle name="Porcentagem 10" xfId="1105" xr:uid="{663F4F48-1814-43A6-AF79-7CAF2F3376F6}"/>
    <cellStyle name="Porcentagem 10 2" xfId="1106" xr:uid="{FFDA2C8C-5E2A-4BA5-B829-CA9EDAB4BD23}"/>
    <cellStyle name="Porcentagem 11" xfId="1107" xr:uid="{E1A490B5-47AB-47B9-95C5-C87E99B220BD}"/>
    <cellStyle name="Porcentagem 11 2" xfId="1108" xr:uid="{EE71FC61-596C-4EEB-B1D6-4621F4DAC249}"/>
    <cellStyle name="Porcentagem 11 3" xfId="3820" xr:uid="{0CA8E3D4-F6E5-4A17-A2A3-E7D2F42D22C4}"/>
    <cellStyle name="Porcentagem 12" xfId="1109" xr:uid="{AB6E06BF-9B81-4D76-95BC-24EDCCEB9E16}"/>
    <cellStyle name="Porcentagem 12 2" xfId="1886" xr:uid="{818D2167-D9D5-47C6-A504-A8AEE46094B3}"/>
    <cellStyle name="Porcentagem 12 2 2" xfId="3141" xr:uid="{C62A9BF5-F3B1-4572-8123-0A36065AB42F}"/>
    <cellStyle name="Porcentagem 12 3" xfId="2531" xr:uid="{2902639D-FDCC-4BAB-9F88-5F2860D9AD85}"/>
    <cellStyle name="Porcentagem 12 4" xfId="3571" xr:uid="{12E7FBD0-7676-47D8-8452-7E1134ABBCB6}"/>
    <cellStyle name="Porcentagem 13" xfId="3797" xr:uid="{A5786451-D960-43B3-8985-322F0BE33660}"/>
    <cellStyle name="Porcentagem 14" xfId="3809" xr:uid="{179A10E3-B586-4863-8619-32795E8B9508}"/>
    <cellStyle name="Porcentagem 15" xfId="3853" xr:uid="{48C98096-4958-4BAE-AC25-8A786E9C0180}"/>
    <cellStyle name="Porcentagem 2" xfId="1110" xr:uid="{F01351A0-8B61-42B8-A6A4-F05FD47E012D}"/>
    <cellStyle name="Porcentagem 2 10" xfId="1111" xr:uid="{3E0EE2A0-BB21-4652-811E-EEEA8D1C88E5}"/>
    <cellStyle name="Porcentagem 2 11" xfId="1112" xr:uid="{84C8A4DE-E57A-4572-8DDD-15B84E178DFD}"/>
    <cellStyle name="Porcentagem 2 12" xfId="1113" xr:uid="{DAFCC326-97B8-4C87-B387-A3DC50B22F1B}"/>
    <cellStyle name="Porcentagem 2 13" xfId="1114" xr:uid="{D30C374E-FD26-49E6-8165-00345E9529C9}"/>
    <cellStyle name="Porcentagem 2 14" xfId="1115" xr:uid="{B32A5F31-E5F1-4D17-AAD9-604A6A97CDC5}"/>
    <cellStyle name="Porcentagem 2 15" xfId="1116" xr:uid="{0DDE95CD-A64B-4BE7-8783-5773837232DF}"/>
    <cellStyle name="Porcentagem 2 16" xfId="1117" xr:uid="{6E22D48B-1F83-4196-A360-CD8C5A0474A3}"/>
    <cellStyle name="Porcentagem 2 17" xfId="1118" xr:uid="{63FFEA5C-273F-45C2-808F-0A28036D9D18}"/>
    <cellStyle name="Porcentagem 2 18" xfId="1119" xr:uid="{2EF54F7A-3F5A-4166-9582-619D2BF208AF}"/>
    <cellStyle name="Porcentagem 2 19" xfId="1120" xr:uid="{46A7150A-8FEE-4F7B-8DB2-9E62C0DACE3B}"/>
    <cellStyle name="Porcentagem 2 2" xfId="1121" xr:uid="{138FF313-A7FE-4F32-9410-75FF608065E5}"/>
    <cellStyle name="Porcentagem 2 2 10" xfId="3819" xr:uid="{6274EB3B-BEE1-430B-A6AB-1A909CD7895D}"/>
    <cellStyle name="Porcentagem 2 2 2" xfId="1122" xr:uid="{FF99F50B-48BC-4190-B5ED-8BF5817E8A60}"/>
    <cellStyle name="Porcentagem 2 2 2 2" xfId="1887" xr:uid="{AF035DFC-71C3-406D-9B1D-A7AD5AC3D95F}"/>
    <cellStyle name="Porcentagem 2 2 2 2 2" xfId="3142" xr:uid="{83CD27DF-7E4A-4340-BB88-31BC38B7C71A}"/>
    <cellStyle name="Porcentagem 2 2 2 3" xfId="2532" xr:uid="{653CA849-C0BD-4597-A278-38B00632D4A6}"/>
    <cellStyle name="Porcentagem 2 2 2 4" xfId="3572" xr:uid="{794775C3-A3C3-4451-821C-B85C3B777666}"/>
    <cellStyle name="Porcentagem 2 2 3" xfId="1123" xr:uid="{40F8388B-ABCA-4268-A4CC-0E0F333E51C9}"/>
    <cellStyle name="Porcentagem 2 2 3 2" xfId="1888" xr:uid="{A4866373-C6E7-445B-92D7-AD28F0E5D92E}"/>
    <cellStyle name="Porcentagem 2 2 3 2 2" xfId="3143" xr:uid="{0166ACAD-C21F-4265-B668-29F6CBAF0FDE}"/>
    <cellStyle name="Porcentagem 2 2 3 3" xfId="2533" xr:uid="{2A3D0A47-471B-4B8B-9884-CE3DA9347DA5}"/>
    <cellStyle name="Porcentagem 2 2 3 4" xfId="3573" xr:uid="{9B4D1B6F-A0A4-4110-A048-991353F03DD1}"/>
    <cellStyle name="Porcentagem 2 2 4" xfId="1124" xr:uid="{E691B2CF-D29A-4DDC-9935-7E69D01B5D0E}"/>
    <cellStyle name="Porcentagem 2 2 4 2" xfId="1889" xr:uid="{E502D69C-DDE4-4BE0-8122-85D3CAF67C6F}"/>
    <cellStyle name="Porcentagem 2 2 4 2 2" xfId="3144" xr:uid="{21F5AFFB-6321-458B-99A3-7E15D9231058}"/>
    <cellStyle name="Porcentagem 2 2 4 3" xfId="2534" xr:uid="{21CF97CA-A0AD-481E-A095-1AB8AFDB8A6F}"/>
    <cellStyle name="Porcentagem 2 2 4 4" xfId="3574" xr:uid="{8B656B1E-DD8A-4A06-BC05-15A63C95CD8B}"/>
    <cellStyle name="Porcentagem 2 2 5" xfId="1125" xr:uid="{5053C513-DDB9-4EE1-808A-1DF2F74571FF}"/>
    <cellStyle name="Porcentagem 2 2 5 2" xfId="1890" xr:uid="{EF86385F-9BDF-4A37-86E5-4F57A79C2AE9}"/>
    <cellStyle name="Porcentagem 2 2 5 2 2" xfId="3145" xr:uid="{F00B5D3D-5B5E-4FC5-A22A-7B53FAF9EAC2}"/>
    <cellStyle name="Porcentagem 2 2 5 3" xfId="2535" xr:uid="{29B73C58-30DA-4DB2-AE24-E381BCB4C805}"/>
    <cellStyle name="Porcentagem 2 2 5 4" xfId="3575" xr:uid="{9F567E65-FBDC-4132-ADA3-572045A43950}"/>
    <cellStyle name="Porcentagem 2 2 6" xfId="1126" xr:uid="{8671C77F-E083-43D0-B368-725F3943DEA1}"/>
    <cellStyle name="Porcentagem 2 2 6 2" xfId="1891" xr:uid="{85A6C0FE-13F2-4E48-88C6-38CA24247CB7}"/>
    <cellStyle name="Porcentagem 2 2 6 2 2" xfId="3146" xr:uid="{DF934D8D-11A6-412E-9532-E45BEB104D75}"/>
    <cellStyle name="Porcentagem 2 2 6 3" xfId="2536" xr:uid="{B84A4644-747A-4221-A527-0509D9C4CB8B}"/>
    <cellStyle name="Porcentagem 2 2 6 4" xfId="3576" xr:uid="{CA0DADD2-5D04-42F6-831A-9BCA8460C6D2}"/>
    <cellStyle name="Porcentagem 2 2 7" xfId="1127" xr:uid="{8AA844A8-00B2-4D01-826D-06D9BB89B052}"/>
    <cellStyle name="Porcentagem 2 2 7 2" xfId="1892" xr:uid="{FF3AF3AE-64E1-4261-A90D-02126B065227}"/>
    <cellStyle name="Porcentagem 2 2 7 2 2" xfId="3147" xr:uid="{639F4BE1-7B76-48E2-8ECD-A179826C7984}"/>
    <cellStyle name="Porcentagem 2 2 7 3" xfId="2537" xr:uid="{E556FD64-6DC7-45BD-97BB-4CEEDFE059D1}"/>
    <cellStyle name="Porcentagem 2 2 7 4" xfId="3577" xr:uid="{7EBD0B3C-9FAF-41BC-867C-901173C77C9A}"/>
    <cellStyle name="Porcentagem 2 2 8" xfId="1128" xr:uid="{9914A5E2-6C68-45E8-8EFA-9FEEF2290733}"/>
    <cellStyle name="Porcentagem 2 2 8 2" xfId="1893" xr:uid="{AD3D4A89-D6D9-4666-B179-7EF8447E10AC}"/>
    <cellStyle name="Porcentagem 2 2 8 2 2" xfId="3148" xr:uid="{5E987147-7D7F-47A7-9859-B6866B5EBE92}"/>
    <cellStyle name="Porcentagem 2 2 8 3" xfId="2538" xr:uid="{5C359F98-B37C-4D9E-9A07-F2DADB638C7B}"/>
    <cellStyle name="Porcentagem 2 2 8 4" xfId="3578" xr:uid="{6EA3A6FA-7009-42F6-8C0A-7A506313F398}"/>
    <cellStyle name="Porcentagem 2 2 9" xfId="1129" xr:uid="{D9B8AB09-43E2-4E38-87D9-6EBB65D62565}"/>
    <cellStyle name="Porcentagem 2 2 9 2" xfId="1894" xr:uid="{7C838871-157F-4AC6-A7A4-C498FE366F79}"/>
    <cellStyle name="Porcentagem 2 2 9 2 2" xfId="3149" xr:uid="{D4E940DB-54C8-45DC-A2ED-2954AA5BF7B2}"/>
    <cellStyle name="Porcentagem 2 2 9 3" xfId="2539" xr:uid="{DFFEAE2A-3FC3-48BE-B914-1FF1C4494E56}"/>
    <cellStyle name="Porcentagem 2 2 9 4" xfId="3579" xr:uid="{8C647C3F-8075-41E0-AF1A-A3360379803F}"/>
    <cellStyle name="Porcentagem 2 20" xfId="1130" xr:uid="{AD0770BA-83DF-4FBD-AADE-019E6FA6F624}"/>
    <cellStyle name="Porcentagem 2 21" xfId="3805" xr:uid="{65E518C0-82BA-49E8-8A9D-63330A227F94}"/>
    <cellStyle name="Porcentagem 2 3" xfId="1131" xr:uid="{3D23BBC2-AEA6-4B1B-8949-81FB41D72566}"/>
    <cellStyle name="Porcentagem 2 4" xfId="1132" xr:uid="{2BADDED6-0DB1-4245-AFBA-3946D6C2E337}"/>
    <cellStyle name="Porcentagem 2 5" xfId="1133" xr:uid="{16BE5F76-BEC6-4DAA-A92F-921F58A9D8B3}"/>
    <cellStyle name="Porcentagem 2 6" xfId="1134" xr:uid="{9382EF11-7D06-49EF-B478-C96EB9D1A64C}"/>
    <cellStyle name="Porcentagem 2 7" xfId="1135" xr:uid="{287B4A20-19B4-40F7-8468-0321749E9FE6}"/>
    <cellStyle name="Porcentagem 2 8" xfId="1136" xr:uid="{B12E42F5-1F6D-450F-8872-DCC48776B280}"/>
    <cellStyle name="Porcentagem 2 9" xfId="1137" xr:uid="{CF8B444D-CB52-46AA-B704-D8E9DB9115D5}"/>
    <cellStyle name="Porcentagem 3" xfId="1138" xr:uid="{E03E4D45-91D5-4D1B-94FB-65A6C0E414DF}"/>
    <cellStyle name="Porcentagem 3 10" xfId="3813" xr:uid="{D6CAFE72-2446-4306-B7B2-0BA423A890AA}"/>
    <cellStyle name="Porcentagem 3 2" xfId="1139" xr:uid="{EAB96DB7-52EB-42A6-AD88-B1E2904BED4B}"/>
    <cellStyle name="Porcentagem 3 3" xfId="1140" xr:uid="{C047019F-000F-4833-B88F-69C4145BD9C1}"/>
    <cellStyle name="Porcentagem 3 4" xfId="1141" xr:uid="{876B9780-B88D-467B-B8CF-AEEA076E7F25}"/>
    <cellStyle name="Porcentagem 3 5" xfId="1142" xr:uid="{214C903E-5293-42DC-8AFE-861234245FA8}"/>
    <cellStyle name="Porcentagem 3 6" xfId="1143" xr:uid="{3D7B4A60-6820-4FC3-8214-1624AC2ABA45}"/>
    <cellStyle name="Porcentagem 3 7" xfId="1144" xr:uid="{11FBC2A9-1F8D-4D18-8A8B-3E18662F848B}"/>
    <cellStyle name="Porcentagem 3 8" xfId="1145" xr:uid="{0BC66973-D273-4169-8458-607029C0B5AB}"/>
    <cellStyle name="Porcentagem 3 9" xfId="1146" xr:uid="{A99D08BD-DDE0-41D1-9FFD-7B3E7EA17E98}"/>
    <cellStyle name="Porcentagem 4" xfId="1147" xr:uid="{D7E8CBB4-6EB6-4311-A025-ACB841AA9D95}"/>
    <cellStyle name="Porcentagem 4 2" xfId="3825" xr:uid="{3285BF48-6E6D-4AFD-A00C-1FE18DA49BE4}"/>
    <cellStyle name="Porcentagem 5" xfId="1148" xr:uid="{F283B8EC-F643-4C33-A830-4D81084F0AFF}"/>
    <cellStyle name="Porcentagem 6" xfId="1149" xr:uid="{261FD399-0175-49FA-8861-84CE185B1334}"/>
    <cellStyle name="Porcentagem 6 2" xfId="1150" xr:uid="{60BA5021-1676-4AB5-8D37-61E6DAE42F22}"/>
    <cellStyle name="Porcentagem 6 3" xfId="1151" xr:uid="{8FEFE0DF-5168-4BA1-AB93-FFF5A5AACFD2}"/>
    <cellStyle name="Porcentagem 6 4" xfId="1152" xr:uid="{04179902-B1C6-4D88-A213-1F590CE766B7}"/>
    <cellStyle name="Porcentagem 6 5" xfId="1153" xr:uid="{CBBED42D-3CE5-4DEC-B07C-B6E6D8567392}"/>
    <cellStyle name="Porcentagem 6 6" xfId="1154" xr:uid="{C3CA8F46-B877-444B-82B2-698FF4A0B32F}"/>
    <cellStyle name="Porcentagem 6 7" xfId="1155" xr:uid="{B0D2A2F7-4AC3-45B7-BB65-377BE928D99C}"/>
    <cellStyle name="Porcentagem 6 8" xfId="1156" xr:uid="{834C2DF5-065F-406A-BF19-E6D0E979DF11}"/>
    <cellStyle name="Porcentagem 6 9" xfId="1157" xr:uid="{8A9118C2-C426-4208-B2E8-21ACE2B2E91E}"/>
    <cellStyle name="Porcentagem 7" xfId="1158" xr:uid="{8F206D0F-43E2-4BA6-9D55-4B68BE257286}"/>
    <cellStyle name="Porcentagem 8" xfId="1159" xr:uid="{19243262-7EEF-47CC-9AF5-75A7025B6695}"/>
    <cellStyle name="Porcentagem 8 2" xfId="1160" xr:uid="{B5C44965-79C3-4F33-9EFF-C4EACA0C02D6}"/>
    <cellStyle name="Porcentagem 9" xfId="1161" xr:uid="{440B4D2F-6C92-466A-AD9C-53BCCFC1D862}"/>
    <cellStyle name="Price" xfId="1162" xr:uid="{CF5D9332-A073-41FF-AECD-3E95A07AFAFC}"/>
    <cellStyle name="Saída 2" xfId="1163" xr:uid="{331F0D13-951B-4286-BE06-91F9864D7E87}"/>
    <cellStyle name="Saída 2 2" xfId="1164" xr:uid="{AD05A8B7-24E6-43E0-A664-B9B8F2E11E10}"/>
    <cellStyle name="SAPBEXaggData" xfId="1165" xr:uid="{0D18DE3A-EE7B-47F5-9C5D-F47F78B3D755}"/>
    <cellStyle name="SAPBEXaggDataEmph" xfId="1166" xr:uid="{2E5ADF03-2670-42C4-B4F2-95F8FE1407E6}"/>
    <cellStyle name="SAPBEXaggItem" xfId="1167" xr:uid="{FD0DDA79-9B55-4656-8BB1-C2DC6894ED12}"/>
    <cellStyle name="SAPBEXaggItemX" xfId="1168" xr:uid="{D361DCAE-A565-40B4-9F97-22E2DF4B765C}"/>
    <cellStyle name="SAPBEXchaText" xfId="1169" xr:uid="{A9EF7AD5-AB5D-495D-8D6A-6C4470899252}"/>
    <cellStyle name="SAPBEXexcBad7" xfId="1170" xr:uid="{B6179F1B-1CCC-43C1-A354-A6411EFAFC12}"/>
    <cellStyle name="SAPBEXexcBad8" xfId="1171" xr:uid="{2F1474AE-D74F-4FA3-A94A-D5B6A2364233}"/>
    <cellStyle name="SAPBEXexcBad9" xfId="1172" xr:uid="{D71EAE88-B6E6-4B92-8E34-597FE8E9CE2B}"/>
    <cellStyle name="SAPBEXexcCritical4" xfId="1173" xr:uid="{C571EFFE-26CC-4028-8743-F45564A05288}"/>
    <cellStyle name="SAPBEXexcCritical5" xfId="1174" xr:uid="{D9BCC07F-155A-40DC-98C7-B33FDB93FBB0}"/>
    <cellStyle name="SAPBEXexcCritical6" xfId="1175" xr:uid="{2091133E-0540-4D9A-A21A-5D411459D003}"/>
    <cellStyle name="SAPBEXexcGood1" xfId="1176" xr:uid="{5AD53254-4C6D-4B57-857E-A6DA4043208D}"/>
    <cellStyle name="SAPBEXexcGood2" xfId="1177" xr:uid="{68CCE481-B15F-4573-8C07-69FB425CFD71}"/>
    <cellStyle name="SAPBEXexcGood3" xfId="1178" xr:uid="{00C80286-14F4-4604-9DD8-AC69BE5D4443}"/>
    <cellStyle name="SAPBEXfilterDrill" xfId="1179" xr:uid="{13C06CB8-02F1-495A-8A00-AD061EC1CD12}"/>
    <cellStyle name="SAPBEXfilterItem" xfId="1180" xr:uid="{D1A61BFB-5C5D-46BF-BEFE-26A86597F206}"/>
    <cellStyle name="SAPBEXfilterText" xfId="1181" xr:uid="{1F95239C-AB23-408A-A76D-E420FA30AA62}"/>
    <cellStyle name="SAPBEXformats" xfId="1182" xr:uid="{5CBDE7E3-83EC-4364-88C1-E105D822A728}"/>
    <cellStyle name="SAPBEXheaderItem" xfId="1183" xr:uid="{B3A3636E-790A-4038-962C-99751CB2941C}"/>
    <cellStyle name="SAPBEXheaderText" xfId="1184" xr:uid="{D5245923-FB15-4263-98BD-A9185230DED1}"/>
    <cellStyle name="SAPBEXHLevel0" xfId="1185" xr:uid="{BAC3AC9E-8147-4601-BA7F-25A78BCA1BFC}"/>
    <cellStyle name="SAPBEXHLevel0 2" xfId="1186" xr:uid="{F9ACFE8D-597C-44B5-885C-98EF8F2D3BB9}"/>
    <cellStyle name="SAPBEXHLevel0 3" xfId="1187" xr:uid="{5A81B2AE-EF04-4791-8009-04C32537C0E4}"/>
    <cellStyle name="SAPBEXHLevel0 4" xfId="1188" xr:uid="{45EC3450-8916-4D19-9240-C22A1BF166B1}"/>
    <cellStyle name="SAPBEXHLevel0 5" xfId="1189" xr:uid="{B17D09D7-9029-40FF-BF80-7541BE83BF21}"/>
    <cellStyle name="SAPBEXHLevel0X" xfId="1190" xr:uid="{A9BF7739-FE24-456A-92FA-4FBDAC127170}"/>
    <cellStyle name="SAPBEXHLevel0X 2" xfId="1191" xr:uid="{6F793822-86EC-405D-9193-BD22E571261A}"/>
    <cellStyle name="SAPBEXHLevel0X 3" xfId="1192" xr:uid="{E6985876-C03A-470A-A228-7C175F295A2E}"/>
    <cellStyle name="SAPBEXHLevel0X 4" xfId="1193" xr:uid="{E8BB1117-2AE5-4DF5-9C33-C1B17F4955CF}"/>
    <cellStyle name="SAPBEXHLevel0X 5" xfId="1194" xr:uid="{A75F8844-A45E-4EF5-BF04-EE38B5257665}"/>
    <cellStyle name="SAPBEXHLevel1" xfId="1195" xr:uid="{4C5690BA-B186-420E-BCE9-AF6DDBBA483C}"/>
    <cellStyle name="SAPBEXHLevel1 2" xfId="1196" xr:uid="{F541EE1B-37F2-4DAA-9DFF-86BEC77032D6}"/>
    <cellStyle name="SAPBEXHLevel1 3" xfId="1197" xr:uid="{FDF5893F-43D3-449C-9FE8-4F5AD3AE46A4}"/>
    <cellStyle name="SAPBEXHLevel1 4" xfId="1198" xr:uid="{78C46B11-EFD0-47B3-A026-1FD1ABFA8290}"/>
    <cellStyle name="SAPBEXHLevel1 5" xfId="1199" xr:uid="{7C3384A0-02AB-45F6-B76A-FB2796C846EC}"/>
    <cellStyle name="SAPBEXHLevel1X" xfId="1200" xr:uid="{D9D1CC34-00D8-40E9-A2F4-1646591D542C}"/>
    <cellStyle name="SAPBEXHLevel1X 2" xfId="1201" xr:uid="{4D4A9098-A7E3-4C38-A499-1163030C0094}"/>
    <cellStyle name="SAPBEXHLevel1X 3" xfId="1202" xr:uid="{C70144DA-F3CC-42D3-9EDB-5EE699199549}"/>
    <cellStyle name="SAPBEXHLevel1X 4" xfId="1203" xr:uid="{2EF8D6B7-7A83-4645-A627-B5EC39960670}"/>
    <cellStyle name="SAPBEXHLevel1X 5" xfId="1204" xr:uid="{04B86E80-7909-4DDC-B3CF-0929813A817D}"/>
    <cellStyle name="SAPBEXHLevel2" xfId="1205" xr:uid="{BE801E2F-A3DF-46D8-BA88-5C9C21B3954D}"/>
    <cellStyle name="SAPBEXHLevel2 2" xfId="1206" xr:uid="{D231FFB6-FE13-4D39-BEAF-C95F28470C5B}"/>
    <cellStyle name="SAPBEXHLevel2 3" xfId="1207" xr:uid="{A23ED29C-D38E-4E45-B48E-51A0559AE186}"/>
    <cellStyle name="SAPBEXHLevel2 4" xfId="1208" xr:uid="{3F55BC5D-C6DC-4EF3-912C-D5F92F5CB7E3}"/>
    <cellStyle name="SAPBEXHLevel2 5" xfId="1209" xr:uid="{C96627BB-C141-4438-9566-DF2BA3A8E1C6}"/>
    <cellStyle name="SAPBEXHLevel2X" xfId="1210" xr:uid="{139049BA-97FD-4397-837D-E70C59D23897}"/>
    <cellStyle name="SAPBEXHLevel2X 2" xfId="1211" xr:uid="{7AE55087-4C53-4E9E-8506-D462B8A97677}"/>
    <cellStyle name="SAPBEXHLevel2X 3" xfId="1212" xr:uid="{3B316340-D06B-4621-89BC-DDC33CF14A3B}"/>
    <cellStyle name="SAPBEXHLevel2X 4" xfId="1213" xr:uid="{5B522F25-2A50-4DE5-A6A6-7F9CE7D4848E}"/>
    <cellStyle name="SAPBEXHLevel2X 5" xfId="1214" xr:uid="{1766D768-2298-4446-8457-F1CC6610FF6A}"/>
    <cellStyle name="SAPBEXHLevel3" xfId="1215" xr:uid="{62821D18-C8F2-4B48-B7FE-9A323C895964}"/>
    <cellStyle name="SAPBEXHLevel3 2" xfId="1216" xr:uid="{0B97961E-9C84-4189-B036-FAA1FA906555}"/>
    <cellStyle name="SAPBEXHLevel3 3" xfId="1217" xr:uid="{5D32F8D6-48F4-45C2-8D37-A986A969D35F}"/>
    <cellStyle name="SAPBEXHLevel3 4" xfId="1218" xr:uid="{BBB38E58-F709-48F7-8F35-EAC63A539A6E}"/>
    <cellStyle name="SAPBEXHLevel3 5" xfId="1219" xr:uid="{3312086B-5DB0-4468-AD51-0FCF776CFE84}"/>
    <cellStyle name="SAPBEXHLevel3X" xfId="1220" xr:uid="{5D820A8F-7F18-423E-96F4-A167A7935544}"/>
    <cellStyle name="SAPBEXHLevel3X 2" xfId="1221" xr:uid="{99894B58-813F-4943-9B41-37D9FCB5E816}"/>
    <cellStyle name="SAPBEXHLevel3X 3" xfId="1222" xr:uid="{43CBD449-CD34-4067-A4DA-0CDA3E79AC98}"/>
    <cellStyle name="SAPBEXHLevel3X 4" xfId="1223" xr:uid="{C38ACDBC-981F-4EC0-AEDE-E13DA41DB50F}"/>
    <cellStyle name="SAPBEXHLevel3X 5" xfId="1224" xr:uid="{24A56CAB-892C-4C6C-84BB-AC9A09B1A601}"/>
    <cellStyle name="SAPBEXresData" xfId="1225" xr:uid="{64D16ADF-9242-4C50-B05A-06E764738D23}"/>
    <cellStyle name="SAPBEXresDataEmph" xfId="1226" xr:uid="{87741587-3732-4079-A2FF-00B1F4EF46FF}"/>
    <cellStyle name="SAPBEXresItem" xfId="1227" xr:uid="{940FD258-C7FD-46A1-A830-845B01C58D03}"/>
    <cellStyle name="SAPBEXresItemX" xfId="1228" xr:uid="{A5821EDC-3130-43B2-8325-D96C70E55450}"/>
    <cellStyle name="SAPBEXstdData" xfId="1229" xr:uid="{D383DA07-900F-41DE-908B-73FFCE6A0F1E}"/>
    <cellStyle name="SAPBEXstdDataEmph" xfId="1230" xr:uid="{B9D17822-F58B-4F38-9F5F-889BC6A78DB1}"/>
    <cellStyle name="SAPBEXstdItem" xfId="1231" xr:uid="{DD293C03-4CA0-40EA-82C4-85379F570321}"/>
    <cellStyle name="SAPBEXstdItemX" xfId="1232" xr:uid="{66596841-320F-4E08-BB3D-FF50936A8305}"/>
    <cellStyle name="SAPBEXtitle" xfId="1233" xr:uid="{58EEC7DA-5D6C-43D2-A55F-50A76D67E103}"/>
    <cellStyle name="SAPBEXundefined" xfId="1234" xr:uid="{0FD37756-ADD9-413C-A4B8-0BCAF6E45415}"/>
    <cellStyle name="Sep. milhar [0]" xfId="1235" xr:uid="{509DB799-A6B1-4E34-8FD1-B160B3C75834}"/>
    <cellStyle name="Separador de m" xfId="1236" xr:uid="{182C6120-EAC8-432C-9711-01CB7586C2FA}"/>
    <cellStyle name="Separador de milhares [0] 2" xfId="1237" xr:uid="{83789A48-8454-4B98-B9D5-173F29E56D9B}"/>
    <cellStyle name="Separador de milhares [0] 2 2" xfId="1238" xr:uid="{35A73BE6-A1F1-466F-A1E4-1D7BBC62548F}"/>
    <cellStyle name="Separador de milhares [0] 2 2 2" xfId="1239" xr:uid="{64AB2DF2-07D4-403A-A441-5271542DDD82}"/>
    <cellStyle name="Separador de milhares [0] 2 2 2 2" xfId="2543" xr:uid="{5BA828CB-A7EE-48DA-8B3D-1015BF9BDEB4}"/>
    <cellStyle name="Separador de milhares [0] 2 2 3" xfId="1896" xr:uid="{818BB010-87ED-4DCB-BA44-EED1DACB96F5}"/>
    <cellStyle name="Separador de milhares [0] 2 2 3 2" xfId="3151" xr:uid="{CB13BC8B-3EF9-4908-AF3F-8213FDE536FB}"/>
    <cellStyle name="Separador de milhares [0] 2 2 4" xfId="2542" xr:uid="{F71A0AFC-AE8E-4412-8EE1-CE09F598AF5D}"/>
    <cellStyle name="Separador de milhares [0] 2 2 5" xfId="3581" xr:uid="{BBEB6DC5-7846-4562-94EB-88AA3F638CB6}"/>
    <cellStyle name="Separador de milhares [0] 2 3" xfId="1240" xr:uid="{646B7041-5B5C-4638-B593-25B7FD486D5C}"/>
    <cellStyle name="Separador de milhares [0] 2 3 2" xfId="2544" xr:uid="{40921E8F-A026-4F62-BEDB-46F5F58EB802}"/>
    <cellStyle name="Separador de milhares [0] 2 4" xfId="1895" xr:uid="{F9E5C80F-AD9E-47C6-BE97-9A86D477837A}"/>
    <cellStyle name="Separador de milhares [0] 2 4 2" xfId="3150" xr:uid="{6AFF992B-894A-4387-BFE0-F70C7F1159A6}"/>
    <cellStyle name="Separador de milhares [0] 2 5" xfId="2541" xr:uid="{E9946F11-840A-484D-B7A5-749957A333F7}"/>
    <cellStyle name="Separador de milhares [0] 2 6" xfId="3580" xr:uid="{F68FE72A-4BE5-4FB1-B61D-7B0CA18FBE6B}"/>
    <cellStyle name="Separador de milhares 10" xfId="1241" xr:uid="{6EA3AC87-76AC-4252-BD05-B0D287293A10}"/>
    <cellStyle name="Separador de milhares 10 2" xfId="1242" xr:uid="{FFE0872D-7553-49FD-BF72-EDF21FA87D36}"/>
    <cellStyle name="Separador de milhares 10 2 2" xfId="1243" xr:uid="{AAD29EC9-622E-4C66-BD5C-4B20CF8EEA7D}"/>
    <cellStyle name="Separador de milhares 10 2 2 2" xfId="1244" xr:uid="{03B51A96-AB0F-4358-AF8B-DCBD967F853E}"/>
    <cellStyle name="Separador de milhares 10 2 2 2 2" xfId="2548" xr:uid="{9E10AD40-3462-4A5C-AF48-91D460AC73AD}"/>
    <cellStyle name="Separador de milhares 10 2 2 3" xfId="1899" xr:uid="{B4B1FBE0-6C00-4494-A8F0-C95D4B45D971}"/>
    <cellStyle name="Separador de milhares 10 2 2 3 2" xfId="3154" xr:uid="{E292CF05-34B8-40EF-AEED-5AEA8DD6480F}"/>
    <cellStyle name="Separador de milhares 10 2 2 4" xfId="2547" xr:uid="{6E1FE938-74DB-4A08-A79B-DBB0A3FB2D85}"/>
    <cellStyle name="Separador de milhares 10 2 2 5" xfId="3584" xr:uid="{29255D04-FFC2-4442-976E-7A8C167BE3D0}"/>
    <cellStyle name="Separador de milhares 10 2 3" xfId="1245" xr:uid="{E53BB17B-DE5A-4027-B6CA-4FA69C3CF818}"/>
    <cellStyle name="Separador de milhares 10 2 3 2" xfId="2549" xr:uid="{35B2498A-524F-4F02-A236-177C97ABD3C9}"/>
    <cellStyle name="Separador de milhares 10 2 4" xfId="1898" xr:uid="{3287BBF2-40DE-4089-8177-ED3B310537CB}"/>
    <cellStyle name="Separador de milhares 10 2 4 2" xfId="3153" xr:uid="{5F5E274C-1BCE-48F0-8CFB-2FEDE387F5C6}"/>
    <cellStyle name="Separador de milhares 10 2 5" xfId="2546" xr:uid="{6577A4B3-EA50-4CD8-ACC2-FC6A9A08AB51}"/>
    <cellStyle name="Separador de milhares 10 2 6" xfId="3583" xr:uid="{2A017B8A-A078-4F67-AA95-E567F85E60ED}"/>
    <cellStyle name="Separador de milhares 10 3" xfId="1246" xr:uid="{4091DBBC-184A-4299-A96A-9EA3D5EF0777}"/>
    <cellStyle name="Separador de milhares 10 3 2" xfId="1247" xr:uid="{4CDF97BC-CB01-4B44-9948-7FAA133BAA61}"/>
    <cellStyle name="Separador de milhares 10 3 2 2" xfId="2551" xr:uid="{0E6D5BB9-E3CA-46C1-8E8F-BC360E2B5E3A}"/>
    <cellStyle name="Separador de milhares 10 3 3" xfId="1900" xr:uid="{159208C1-9CFA-4590-ADD3-2BA50EC95D81}"/>
    <cellStyle name="Separador de milhares 10 3 3 2" xfId="3155" xr:uid="{2252CE9B-CACB-4B8D-97E5-2E7E66B3F84C}"/>
    <cellStyle name="Separador de milhares 10 3 4" xfId="2550" xr:uid="{91DACE82-B84B-4DE9-B161-48930D1FD429}"/>
    <cellStyle name="Separador de milhares 10 3 5" xfId="3585" xr:uid="{3341A81F-6480-4233-8DCF-865CEC9714F0}"/>
    <cellStyle name="Separador de milhares 10 4" xfId="1248" xr:uid="{A07B6C11-1052-4B67-AEFC-FF89B6DD26F3}"/>
    <cellStyle name="Separador de milhares 10 4 2" xfId="2552" xr:uid="{F5D011EB-00D3-4F6B-B693-9BA5565B4F72}"/>
    <cellStyle name="Separador de milhares 10 5" xfId="1897" xr:uid="{184BB29A-40CA-45DF-B8D9-173BB9D15A2C}"/>
    <cellStyle name="Separador de milhares 10 5 2" xfId="3152" xr:uid="{794FEF65-F09A-4C7A-9251-373A0AC5F59C}"/>
    <cellStyle name="Separador de milhares 10 6" xfId="2545" xr:uid="{19B9F801-59FC-4ED0-ABA4-F1B6B114AECF}"/>
    <cellStyle name="Separador de milhares 10 7" xfId="3582" xr:uid="{3FFDCB9C-75B0-4364-A94E-678C97E6F390}"/>
    <cellStyle name="Separador de milhares 11" xfId="1249" xr:uid="{F033E824-48B3-4EE4-A64C-F76603395D71}"/>
    <cellStyle name="Separador de milhares 11 2" xfId="1250" xr:uid="{118FBD4E-0EF9-42A2-91B5-1792ACE924BE}"/>
    <cellStyle name="Separador de milhares 11 2 2" xfId="1251" xr:uid="{D8A20A46-59B0-47DE-BAF8-9D8C887B577B}"/>
    <cellStyle name="Separador de milhares 11 2 2 2" xfId="2555" xr:uid="{504C8287-40A5-47E4-86DD-B1C1BC82FE52}"/>
    <cellStyle name="Separador de milhares 11 2 3" xfId="1902" xr:uid="{B62A52DC-5CE3-4DBC-8854-1655B9971491}"/>
    <cellStyle name="Separador de milhares 11 2 3 2" xfId="3157" xr:uid="{BBEB1175-3B00-4A78-BAC7-DCEB13540F91}"/>
    <cellStyle name="Separador de milhares 11 2 4" xfId="2554" xr:uid="{7169F4A6-3A4B-4A80-8F14-B7DD5669C143}"/>
    <cellStyle name="Separador de milhares 11 2 5" xfId="3587" xr:uid="{EA70F644-B048-4862-B53D-AE37AA898E74}"/>
    <cellStyle name="Separador de milhares 11 3" xfId="1252" xr:uid="{D2375CC3-77EA-423C-AFD2-B008ADB045A2}"/>
    <cellStyle name="Separador de milhares 11 3 2" xfId="2556" xr:uid="{4E387E35-05A8-4784-8E5E-1138906E20C8}"/>
    <cellStyle name="Separador de milhares 11 4" xfId="1901" xr:uid="{828B60B5-9C37-4BDF-9041-814AF810993B}"/>
    <cellStyle name="Separador de milhares 11 4 2" xfId="3156" xr:uid="{E0166E5F-CBA4-42C9-B619-0014F3D8CBB7}"/>
    <cellStyle name="Separador de milhares 11 5" xfId="2553" xr:uid="{B23DEBA6-BA72-4A6C-8FE8-26F9D3653BC2}"/>
    <cellStyle name="Separador de milhares 11 6" xfId="3586" xr:uid="{4BEF62B5-5EBE-4F24-B13B-49144E8484E5}"/>
    <cellStyle name="Separador de milhares 12" xfId="1253" xr:uid="{D8A17DAF-9D7A-402D-80D9-F32E7E12012A}"/>
    <cellStyle name="Separador de milhares 12 2" xfId="1254" xr:uid="{F5435693-A53E-4425-97FA-D0079E01EEB5}"/>
    <cellStyle name="Separador de milhares 12 2 2" xfId="1255" xr:uid="{C53122D3-91A5-4030-96E9-856B5DAD14C3}"/>
    <cellStyle name="Separador de milhares 12 2 2 2" xfId="2559" xr:uid="{2294C3CE-8E6E-4665-8EF1-E3DA50E2C7CC}"/>
    <cellStyle name="Separador de milhares 12 2 3" xfId="1904" xr:uid="{165DE284-D019-4D33-A613-FFEACC7DA5C2}"/>
    <cellStyle name="Separador de milhares 12 2 3 2" xfId="3159" xr:uid="{9EEFF6E4-00D7-4EE8-957A-7C826E36491A}"/>
    <cellStyle name="Separador de milhares 12 2 4" xfId="2558" xr:uid="{1A4BC59B-38CA-4864-8BB7-D18D080534A8}"/>
    <cellStyle name="Separador de milhares 12 2 5" xfId="3589" xr:uid="{46EA8ECC-E5A1-49E4-8B6E-8B113F8B77A6}"/>
    <cellStyle name="Separador de milhares 12 3" xfId="1256" xr:uid="{C2E5A777-3B35-45FB-BC16-9FA5410C5E23}"/>
    <cellStyle name="Separador de milhares 12 3 2" xfId="2560" xr:uid="{BB8774C3-63AE-4FA7-B3BD-00AB789BF829}"/>
    <cellStyle name="Separador de milhares 12 4" xfId="1903" xr:uid="{9874855B-46BD-4D71-8DF3-EF415A8BEB95}"/>
    <cellStyle name="Separador de milhares 12 4 2" xfId="3158" xr:uid="{51631260-F9E5-4E0B-8D9B-8157F55BB768}"/>
    <cellStyle name="Separador de milhares 12 5" xfId="2557" xr:uid="{619DBDED-E8EF-41C7-B50C-EB075CEA613E}"/>
    <cellStyle name="Separador de milhares 12 6" xfId="3588" xr:uid="{0FDD4223-7961-4AC0-9972-D3A4BE43A8B5}"/>
    <cellStyle name="Separador de milhares 13" xfId="1257" xr:uid="{0481C4C7-D79E-439A-88AD-5A4D3DCF279C}"/>
    <cellStyle name="Separador de milhares 13 2" xfId="1258" xr:uid="{0C39FF82-8113-4A6B-A6EB-8F71E8E1D941}"/>
    <cellStyle name="Separador de milhares 13 2 2" xfId="1259" xr:uid="{AF3DD6CD-6A4C-4715-A7DC-5C3D89D9862D}"/>
    <cellStyle name="Separador de milhares 13 2 2 2" xfId="2563" xr:uid="{AAB9D5C0-2173-4DC3-BF23-5F053E8F7C6F}"/>
    <cellStyle name="Separador de milhares 13 2 3" xfId="1906" xr:uid="{15ED8D97-D04A-46F0-8019-94874CED9707}"/>
    <cellStyle name="Separador de milhares 13 2 3 2" xfId="3161" xr:uid="{C6A12907-3799-4CA8-A3F0-BB78F31BCAEB}"/>
    <cellStyle name="Separador de milhares 13 2 4" xfId="2562" xr:uid="{5540002E-3DFC-4AD7-830B-E089CF674D73}"/>
    <cellStyle name="Separador de milhares 13 2 5" xfId="3591" xr:uid="{467AC1F8-9E30-4FF8-836D-1F90AC9325A0}"/>
    <cellStyle name="Separador de milhares 13 3" xfId="1260" xr:uid="{B5DB79EA-F1FF-4552-A1A9-CD5310CABE0E}"/>
    <cellStyle name="Separador de milhares 13 3 2" xfId="2564" xr:uid="{5DB21299-07DC-4BA3-83B4-BD1AEEED4266}"/>
    <cellStyle name="Separador de milhares 13 4" xfId="1905" xr:uid="{5945C6C7-2E25-49AF-98CB-28012A1B8229}"/>
    <cellStyle name="Separador de milhares 13 4 2" xfId="3160" xr:uid="{450AD319-9370-496E-A10F-64DA9FE313C5}"/>
    <cellStyle name="Separador de milhares 13 5" xfId="2561" xr:uid="{793D420B-9EC8-4705-8458-A051BF150B90}"/>
    <cellStyle name="Separador de milhares 13 6" xfId="3590" xr:uid="{3E8BE97D-E3CB-49AA-B454-DB2AC14E68D8}"/>
    <cellStyle name="Separador de milhares 16" xfId="1261" xr:uid="{21089F2E-78CD-4D57-B34F-2B500E4D8404}"/>
    <cellStyle name="Separador de milhares 16 2" xfId="1262" xr:uid="{E8F863F9-6392-4697-8F50-05306BA6CE6D}"/>
    <cellStyle name="Separador de milhares 2" xfId="7" xr:uid="{758316F9-4E9D-477D-BFF0-78E4C04CFC68}"/>
    <cellStyle name="Separador de milhares 2 10" xfId="1264" xr:uid="{8270B8DC-3E16-44E4-A5F5-66C9963C59A8}"/>
    <cellStyle name="Separador de milhares 2 10 2" xfId="1265" xr:uid="{F508DF69-C5BF-46B8-9BB2-F625ECC7A438}"/>
    <cellStyle name="Separador de milhares 2 10 2 2" xfId="1266" xr:uid="{28051214-4BDB-4A35-8F57-C751534B6BB6}"/>
    <cellStyle name="Separador de milhares 2 10 2 2 2" xfId="2567" xr:uid="{97155E51-7C6E-47FA-9C4D-FF83901FC803}"/>
    <cellStyle name="Separador de milhares 2 10 2 3" xfId="1908" xr:uid="{C39519DB-FCAD-4BB5-A871-CA8BA2BB5A06}"/>
    <cellStyle name="Separador de milhares 2 10 2 3 2" xfId="3163" xr:uid="{30BBC6A5-4682-46F7-9681-FB0D77ECA3EA}"/>
    <cellStyle name="Separador de milhares 2 10 2 4" xfId="2566" xr:uid="{B3D84911-4C02-4FA8-B760-C15319BFFA0A}"/>
    <cellStyle name="Separador de milhares 2 10 2 5" xfId="3593" xr:uid="{0A9E9700-33D3-48A0-869E-73B4EA17FCF4}"/>
    <cellStyle name="Separador de milhares 2 10 3" xfId="1267" xr:uid="{646D4D43-61B1-4411-B035-13A6CB09D6FE}"/>
    <cellStyle name="Separador de milhares 2 10 3 2" xfId="2568" xr:uid="{A9F031FB-9DA2-47D5-A80A-BB399AB6E71B}"/>
    <cellStyle name="Separador de milhares 2 10 4" xfId="1907" xr:uid="{A730F086-B86F-4DB3-A9BD-D469FB1BFD2A}"/>
    <cellStyle name="Separador de milhares 2 10 4 2" xfId="3162" xr:uid="{1ADCB730-75D6-49B4-8C91-903496184355}"/>
    <cellStyle name="Separador de milhares 2 10 5" xfId="2565" xr:uid="{F149B283-69B6-491C-99F7-F84AC9A8383A}"/>
    <cellStyle name="Separador de milhares 2 10 6" xfId="3592" xr:uid="{2877A6DF-577B-43CB-A5DD-8ED9AA383EAC}"/>
    <cellStyle name="Separador de milhares 2 11" xfId="1268" xr:uid="{185BECD3-5338-497E-99E9-16E23628FB2E}"/>
    <cellStyle name="Separador de milhares 2 11 2" xfId="1269" xr:uid="{59B3905C-3A00-4A14-98FA-57C4CF91F139}"/>
    <cellStyle name="Separador de milhares 2 11 2 2" xfId="1270" xr:uid="{BFE5D8B3-5E58-4B16-8338-2E91E206DBB4}"/>
    <cellStyle name="Separador de milhares 2 11 2 2 2" xfId="2571" xr:uid="{C4953920-22EA-47BD-B7DD-8F3935BA1486}"/>
    <cellStyle name="Separador de milhares 2 11 2 3" xfId="1910" xr:uid="{FF38C814-66C2-4CA4-B23C-1FDE8FA82E8C}"/>
    <cellStyle name="Separador de milhares 2 11 2 3 2" xfId="3165" xr:uid="{D7EFDF7F-E675-4F92-A171-1B2D7ED944A7}"/>
    <cellStyle name="Separador de milhares 2 11 2 4" xfId="2570" xr:uid="{ADCF47AC-8D49-4E6C-A9A3-7E65C6C0A48D}"/>
    <cellStyle name="Separador de milhares 2 11 2 5" xfId="3595" xr:uid="{127421F9-8E6F-45D5-8F48-C976D9D0F8A8}"/>
    <cellStyle name="Separador de milhares 2 11 3" xfId="1271" xr:uid="{30340BE9-3421-4070-9711-F8756129CD9D}"/>
    <cellStyle name="Separador de milhares 2 11 3 2" xfId="2572" xr:uid="{5A7ED464-0ED9-479D-9C60-3DCA3A195054}"/>
    <cellStyle name="Separador de milhares 2 11 4" xfId="1909" xr:uid="{56D4CD24-D895-41BD-B23F-94C37EFECB12}"/>
    <cellStyle name="Separador de milhares 2 11 4 2" xfId="3164" xr:uid="{FF6E5523-5FA9-4F91-AC14-E18203E7D011}"/>
    <cellStyle name="Separador de milhares 2 11 5" xfId="2569" xr:uid="{1B4C0E67-4EA9-4E12-88F9-A17634335015}"/>
    <cellStyle name="Separador de milhares 2 11 6" xfId="3594" xr:uid="{4BC1A895-C687-41F2-B794-8E5B0A62542E}"/>
    <cellStyle name="Separador de milhares 2 12" xfId="1272" xr:uid="{203E89FB-25EF-4F26-B2D4-975D43B3987C}"/>
    <cellStyle name="Separador de milhares 2 12 2" xfId="1273" xr:uid="{6A351D87-553B-4EFB-BB66-23CCAB490BA2}"/>
    <cellStyle name="Separador de milhares 2 12 2 2" xfId="1274" xr:uid="{531A3BA7-3ADE-42CA-80CC-098615C165B3}"/>
    <cellStyle name="Separador de milhares 2 12 2 2 2" xfId="2575" xr:uid="{18D40C1A-DA13-4AD5-A496-5950499B6403}"/>
    <cellStyle name="Separador de milhares 2 12 2 3" xfId="1912" xr:uid="{5AB6E005-0A71-495D-AE66-54974EFE916F}"/>
    <cellStyle name="Separador de milhares 2 12 2 3 2" xfId="3167" xr:uid="{3A5451AB-3A15-4F60-AFBF-C943DED9EDA1}"/>
    <cellStyle name="Separador de milhares 2 12 2 4" xfId="2574" xr:uid="{46B044CC-31B1-45DE-9CF1-343C95D6E1CC}"/>
    <cellStyle name="Separador de milhares 2 12 2 5" xfId="3597" xr:uid="{4C0E3F6B-84D7-4A9C-8F29-38CDC9353378}"/>
    <cellStyle name="Separador de milhares 2 12 3" xfId="1275" xr:uid="{E2C581E9-7E66-4103-917F-A9E14AF1E302}"/>
    <cellStyle name="Separador de milhares 2 12 3 2" xfId="2576" xr:uid="{06CE084F-1863-408F-85A0-028D3015BBD1}"/>
    <cellStyle name="Separador de milhares 2 12 4" xfId="1911" xr:uid="{C1BF8F1D-552D-48D8-9B14-AB1CBBFC07EF}"/>
    <cellStyle name="Separador de milhares 2 12 4 2" xfId="3166" xr:uid="{CB91AF46-2268-4A38-94C6-4D0BA8765949}"/>
    <cellStyle name="Separador de milhares 2 12 5" xfId="2573" xr:uid="{B2EFF26E-433A-429F-89C8-2249221D8E15}"/>
    <cellStyle name="Separador de milhares 2 12 6" xfId="3596" xr:uid="{DA3B3198-6B08-4D30-A2EE-5A3A8E8ED126}"/>
    <cellStyle name="Separador de milhares 2 13" xfId="1276" xr:uid="{5023CFE2-4280-475D-B0DE-560AC9DA9F04}"/>
    <cellStyle name="Separador de milhares 2 13 2" xfId="1277" xr:uid="{693009CB-075E-44FD-82D7-E1F981E4BA80}"/>
    <cellStyle name="Separador de milhares 2 13 2 2" xfId="1278" xr:uid="{46346E2D-DB12-42CC-8C17-8B15368A714A}"/>
    <cellStyle name="Separador de milhares 2 13 2 2 2" xfId="2579" xr:uid="{715A3991-9184-48B2-A345-1EB7A0D18C83}"/>
    <cellStyle name="Separador de milhares 2 13 2 3" xfId="1914" xr:uid="{B106B368-C76B-41A9-B72A-896A8805526F}"/>
    <cellStyle name="Separador de milhares 2 13 2 3 2" xfId="3169" xr:uid="{F4CAF030-08F1-4C36-A6D3-B0BCF8CAB6B7}"/>
    <cellStyle name="Separador de milhares 2 13 2 4" xfId="2578" xr:uid="{482ABCDB-C436-477E-9B06-626DC33E08E8}"/>
    <cellStyle name="Separador de milhares 2 13 2 5" xfId="3599" xr:uid="{BFE16A45-56F0-40E2-9C07-9B73FA965C4A}"/>
    <cellStyle name="Separador de milhares 2 13 3" xfId="1279" xr:uid="{DAF51DB4-160F-4005-BBF0-D00692966924}"/>
    <cellStyle name="Separador de milhares 2 13 3 2" xfId="2580" xr:uid="{7DAB4C3A-14F7-42F7-9808-E95C89D9BA70}"/>
    <cellStyle name="Separador de milhares 2 13 4" xfId="1913" xr:uid="{DFCD8613-6DF8-4B96-8A08-DA12539E514F}"/>
    <cellStyle name="Separador de milhares 2 13 4 2" xfId="3168" xr:uid="{3BE14D48-C180-4028-B9D8-2E732B74D103}"/>
    <cellStyle name="Separador de milhares 2 13 5" xfId="2577" xr:uid="{7E7078F8-EBC7-43B8-BC3E-96C932236990}"/>
    <cellStyle name="Separador de milhares 2 13 6" xfId="3598" xr:uid="{0A210969-9DF4-4944-83D3-CEEF3F3554BF}"/>
    <cellStyle name="Separador de milhares 2 14" xfId="1280" xr:uid="{0C1AA578-7F06-4082-A70F-F27CB2470820}"/>
    <cellStyle name="Separador de milhares 2 14 2" xfId="1281" xr:uid="{50286F01-DA93-4D00-8308-72E1F9FC020C}"/>
    <cellStyle name="Separador de milhares 2 14 2 2" xfId="1282" xr:uid="{5DAACE4D-2501-47ED-AB5F-9CEBA27836F7}"/>
    <cellStyle name="Separador de milhares 2 14 2 2 2" xfId="2583" xr:uid="{78F2C093-B937-4937-A26C-2C99DF29DB85}"/>
    <cellStyle name="Separador de milhares 2 14 2 3" xfId="1916" xr:uid="{F520B4FC-C714-4ED6-8D66-3DEE475A12CF}"/>
    <cellStyle name="Separador de milhares 2 14 2 3 2" xfId="3171" xr:uid="{EA9EBC16-D5E1-4BF3-BE4E-A466CF0FCCFC}"/>
    <cellStyle name="Separador de milhares 2 14 2 4" xfId="2582" xr:uid="{FC9B8179-68C1-458F-BD71-804B8A74080D}"/>
    <cellStyle name="Separador de milhares 2 14 2 5" xfId="3601" xr:uid="{B4143534-4441-4B4D-86C8-A8FBFCFEBA13}"/>
    <cellStyle name="Separador de milhares 2 14 3" xfId="1283" xr:uid="{15D6910B-11F4-4028-AD45-68551DC8EDE7}"/>
    <cellStyle name="Separador de milhares 2 14 3 2" xfId="2584" xr:uid="{38307A5B-29C1-4A98-B197-845A08F42891}"/>
    <cellStyle name="Separador de milhares 2 14 4" xfId="1915" xr:uid="{C9DF7C3D-DFC6-4DAF-BAFF-91AB4BE59545}"/>
    <cellStyle name="Separador de milhares 2 14 4 2" xfId="3170" xr:uid="{82CFCF17-2C71-4075-BE84-4532CD09D92C}"/>
    <cellStyle name="Separador de milhares 2 14 5" xfId="2581" xr:uid="{D9B140A0-BF4E-4054-85D8-15D3676F9343}"/>
    <cellStyle name="Separador de milhares 2 14 6" xfId="3600" xr:uid="{F079996E-24FC-4370-84D2-57E0C24E0F5D}"/>
    <cellStyle name="Separador de milhares 2 15" xfId="1284" xr:uid="{CCE62983-D9ED-4C3D-AE29-A1A0D3C93393}"/>
    <cellStyle name="Separador de milhares 2 15 2" xfId="1285" xr:uid="{D7115A6D-DE75-487F-B411-85193AEAD416}"/>
    <cellStyle name="Separador de milhares 2 15 2 2" xfId="1286" xr:uid="{F205CD20-6AB3-4D18-B36B-A5E3C29DFC17}"/>
    <cellStyle name="Separador de milhares 2 15 2 2 2" xfId="2587" xr:uid="{91A6DE82-6E3D-4FDE-9ED7-C20AA575A6FC}"/>
    <cellStyle name="Separador de milhares 2 15 2 3" xfId="1918" xr:uid="{B522E2B1-876D-4923-9455-1F11530B3CA3}"/>
    <cellStyle name="Separador de milhares 2 15 2 3 2" xfId="3173" xr:uid="{3FC8D070-D5B9-46F3-BB1A-19C237DFD829}"/>
    <cellStyle name="Separador de milhares 2 15 2 4" xfId="2586" xr:uid="{780C8379-97AF-4334-A865-2CBF5C8216D1}"/>
    <cellStyle name="Separador de milhares 2 15 2 5" xfId="3603" xr:uid="{CD490A9F-30AB-4316-B83F-4B8430A394A7}"/>
    <cellStyle name="Separador de milhares 2 15 3" xfId="1287" xr:uid="{894FB98A-0EC4-4699-820A-FCDD232958E5}"/>
    <cellStyle name="Separador de milhares 2 15 3 2" xfId="2588" xr:uid="{2CB7EECD-1748-4883-83A7-C7605E24FB71}"/>
    <cellStyle name="Separador de milhares 2 15 4" xfId="1917" xr:uid="{84B72936-2934-4905-949B-1A744528438B}"/>
    <cellStyle name="Separador de milhares 2 15 4 2" xfId="3172" xr:uid="{6CBFC7A7-59E3-4A98-A68D-3A5263E59F56}"/>
    <cellStyle name="Separador de milhares 2 15 5" xfId="2585" xr:uid="{8C1F5118-379C-4606-AB34-D8C84A84888E}"/>
    <cellStyle name="Separador de milhares 2 15 6" xfId="3602" xr:uid="{D1EDB6CC-54EF-4C13-9D48-661CD78D1AC5}"/>
    <cellStyle name="Separador de milhares 2 16" xfId="1288" xr:uid="{D1B5F4B4-2D3D-4E52-91B3-BD93B345572D}"/>
    <cellStyle name="Separador de milhares 2 16 2" xfId="1289" xr:uid="{34CDB93A-520B-43E2-9EAB-53BD83D0591B}"/>
    <cellStyle name="Separador de milhares 2 16 2 2" xfId="1290" xr:uid="{0655B830-7252-436A-93F9-72189B09628B}"/>
    <cellStyle name="Separador de milhares 2 16 2 2 2" xfId="2591" xr:uid="{CBAED12F-BCEE-47E7-ADD4-203AC06C976C}"/>
    <cellStyle name="Separador de milhares 2 16 2 3" xfId="1920" xr:uid="{78548CA9-CE05-4CAA-8B0D-B89D3A649C91}"/>
    <cellStyle name="Separador de milhares 2 16 2 3 2" xfId="3175" xr:uid="{22149C61-FF68-4EA9-A1BB-F43718C9205B}"/>
    <cellStyle name="Separador de milhares 2 16 2 4" xfId="2590" xr:uid="{9589112A-F6FE-4190-B92A-176E2C96F282}"/>
    <cellStyle name="Separador de milhares 2 16 2 5" xfId="3605" xr:uid="{5878D352-FC7B-459C-84B1-1B91DB500218}"/>
    <cellStyle name="Separador de milhares 2 16 3" xfId="1291" xr:uid="{2B524773-C517-414E-A1E4-1A2E7EC6398C}"/>
    <cellStyle name="Separador de milhares 2 16 3 2" xfId="2592" xr:uid="{66C2A0E3-49C0-47C1-AEA8-4CF4C007D45E}"/>
    <cellStyle name="Separador de milhares 2 16 4" xfId="1919" xr:uid="{8571AD18-1C60-4469-B32B-63C5F67FA075}"/>
    <cellStyle name="Separador de milhares 2 16 4 2" xfId="3174" xr:uid="{12CA6284-016C-4646-820B-C5838627AB08}"/>
    <cellStyle name="Separador de milhares 2 16 5" xfId="2589" xr:uid="{68B39687-D193-4FF8-A488-BC7BEB514DB1}"/>
    <cellStyle name="Separador de milhares 2 16 6" xfId="3604" xr:uid="{F43821D5-218F-4250-9444-7B21F53290DC}"/>
    <cellStyle name="Separador de milhares 2 17" xfId="1292" xr:uid="{20AF222D-DB01-49B8-B6A9-F71523BA1FC7}"/>
    <cellStyle name="Separador de milhares 2 17 2" xfId="1293" xr:uid="{9599C8F8-3A13-4601-B9E3-B572EE209A4D}"/>
    <cellStyle name="Separador de milhares 2 17 2 2" xfId="1294" xr:uid="{4992EA70-3ECE-46B6-8FCD-4F89F0D3ACE8}"/>
    <cellStyle name="Separador de milhares 2 17 2 2 2" xfId="2595" xr:uid="{EE8C22DE-8758-471C-B1D1-62680AB71884}"/>
    <cellStyle name="Separador de milhares 2 17 2 3" xfId="1922" xr:uid="{C507FACA-F725-4CC5-8D82-68A599D77880}"/>
    <cellStyle name="Separador de milhares 2 17 2 3 2" xfId="3177" xr:uid="{207E85BF-CB1A-4689-BA59-1960F31776F7}"/>
    <cellStyle name="Separador de milhares 2 17 2 4" xfId="2594" xr:uid="{46B779FC-2A6D-414E-A767-626FEE3B2D2B}"/>
    <cellStyle name="Separador de milhares 2 17 2 5" xfId="3607" xr:uid="{FC58D2AC-C247-4901-95C5-2B408EE243DE}"/>
    <cellStyle name="Separador de milhares 2 17 3" xfId="1295" xr:uid="{C3C8CE15-0E84-44F0-8AFB-BA5CB248C910}"/>
    <cellStyle name="Separador de milhares 2 17 3 2" xfId="2596" xr:uid="{858D7B6E-22F4-49C0-B353-2AB89C73B792}"/>
    <cellStyle name="Separador de milhares 2 17 4" xfId="1921" xr:uid="{FF9FFB1B-D69E-4626-B20D-67E36FC4E85C}"/>
    <cellStyle name="Separador de milhares 2 17 4 2" xfId="3176" xr:uid="{3D97D278-5E42-4131-8905-9619A1414389}"/>
    <cellStyle name="Separador de milhares 2 17 5" xfId="2593" xr:uid="{15328853-E4CB-4907-8795-273EEA5BB0D8}"/>
    <cellStyle name="Separador de milhares 2 17 6" xfId="3606" xr:uid="{E51BDB3B-10ED-418E-89F0-30C6834660DE}"/>
    <cellStyle name="Separador de milhares 2 18" xfId="1296" xr:uid="{BF9D5BE7-44F4-4F93-BED8-B78740BE8D08}"/>
    <cellStyle name="Separador de milhares 2 18 2" xfId="1297" xr:uid="{B1381B02-1E14-40F4-A620-14F05A7691C4}"/>
    <cellStyle name="Separador de milhares 2 18 2 2" xfId="1298" xr:uid="{E2EA5FFC-FE27-4DC7-BA76-6106E2C7EB4B}"/>
    <cellStyle name="Separador de milhares 2 18 2 2 2" xfId="2599" xr:uid="{5B2C9E0D-FBA2-4EEE-97DB-52CFBEEB2CF6}"/>
    <cellStyle name="Separador de milhares 2 18 2 3" xfId="1924" xr:uid="{20718269-C09A-4EF9-8487-EC7B67093B5E}"/>
    <cellStyle name="Separador de milhares 2 18 2 3 2" xfId="3179" xr:uid="{A4F15E85-73D2-458E-87A2-BCB4E0290FFD}"/>
    <cellStyle name="Separador de milhares 2 18 2 4" xfId="2598" xr:uid="{0704C52B-1383-450F-952E-C6D47A1DD488}"/>
    <cellStyle name="Separador de milhares 2 18 2 5" xfId="3609" xr:uid="{CCA53824-0D76-42EA-9CA6-326E48FB251A}"/>
    <cellStyle name="Separador de milhares 2 18 3" xfId="1299" xr:uid="{756F1C60-D972-4A21-955C-8A9589D5ABB6}"/>
    <cellStyle name="Separador de milhares 2 18 3 2" xfId="2600" xr:uid="{BB595F20-FD0B-41EB-AD00-0C3EFD0C8F7E}"/>
    <cellStyle name="Separador de milhares 2 18 4" xfId="1923" xr:uid="{E14F08DA-1E9D-4E9E-9C60-CA7AA913EA69}"/>
    <cellStyle name="Separador de milhares 2 18 4 2" xfId="3178" xr:uid="{BEDB7BA5-3308-40BB-8D38-E7C44CF3D16E}"/>
    <cellStyle name="Separador de milhares 2 18 5" xfId="2597" xr:uid="{C123B038-56E0-43AB-92DB-E3C425C58B98}"/>
    <cellStyle name="Separador de milhares 2 18 6" xfId="3608" xr:uid="{47C25FC1-502E-4A78-857B-FA1F0DD0F3FC}"/>
    <cellStyle name="Separador de milhares 2 19" xfId="1300" xr:uid="{C5EADEFF-0A56-40E9-AA53-C37D31431948}"/>
    <cellStyle name="Separador de milhares 2 19 2" xfId="1301" xr:uid="{2C48D280-2CD5-4516-BC53-2EEC916F0636}"/>
    <cellStyle name="Separador de milhares 2 19 2 2" xfId="1302" xr:uid="{5E9FE63E-F4BC-4D0B-8689-E028ED29736B}"/>
    <cellStyle name="Separador de milhares 2 19 2 2 2" xfId="2603" xr:uid="{45438D64-B6D7-48C9-B39F-A754931F7F99}"/>
    <cellStyle name="Separador de milhares 2 19 2 3" xfId="1926" xr:uid="{AD87683B-95D8-464C-BF30-D5C5A3938CC8}"/>
    <cellStyle name="Separador de milhares 2 19 2 3 2" xfId="3181" xr:uid="{BF4B2A85-633F-4181-B001-A516570B90EF}"/>
    <cellStyle name="Separador de milhares 2 19 2 4" xfId="2602" xr:uid="{FB7D7F51-57C7-4D88-87BB-EA78BABC7522}"/>
    <cellStyle name="Separador de milhares 2 19 2 5" xfId="3611" xr:uid="{CF807EE0-AAB6-415A-93DE-29B85A01D8FC}"/>
    <cellStyle name="Separador de milhares 2 19 3" xfId="1303" xr:uid="{873A2173-4175-44E0-97B9-619C7B0C9158}"/>
    <cellStyle name="Separador de milhares 2 19 3 2" xfId="2604" xr:uid="{39BA2EFB-843D-4D5E-9B4E-7A662DE7E37F}"/>
    <cellStyle name="Separador de milhares 2 19 4" xfId="1925" xr:uid="{F63430A2-7154-45C5-87CB-D7D2444F6BB7}"/>
    <cellStyle name="Separador de milhares 2 19 4 2" xfId="3180" xr:uid="{0BC9D4CA-CF78-4B64-A421-C418B4F95C62}"/>
    <cellStyle name="Separador de milhares 2 19 5" xfId="2601" xr:uid="{24643401-08B3-4868-B0DE-C9096477EEFC}"/>
    <cellStyle name="Separador de milhares 2 19 6" xfId="3610" xr:uid="{34830764-A8E9-45E9-BB2B-B658EB8B744C}"/>
    <cellStyle name="Separador de milhares 2 2" xfId="1304" xr:uid="{FAD12DDA-787E-4D44-816D-1CF33DB57AA6}"/>
    <cellStyle name="Separador de milhares 2 2 10" xfId="1305" xr:uid="{93776B98-D793-4DAE-B6CD-606D4E77A640}"/>
    <cellStyle name="Separador de milhares 2 2 10 2" xfId="1306" xr:uid="{2B7E5717-A05A-4192-94C1-1758D0C80469}"/>
    <cellStyle name="Separador de milhares 2 2 10 2 2" xfId="2607" xr:uid="{04DEC3B8-8B0B-4F80-8ED3-E79B00E9F119}"/>
    <cellStyle name="Separador de milhares 2 2 10 3" xfId="1928" xr:uid="{D417C5BD-A01A-49F5-837A-AC839B38F530}"/>
    <cellStyle name="Separador de milhares 2 2 10 3 2" xfId="3183" xr:uid="{91883609-8F8F-4C56-80E6-EAA438F6045C}"/>
    <cellStyle name="Separador de milhares 2 2 10 4" xfId="2606" xr:uid="{79A15E35-84A2-40BD-BC03-44BDEB4DE306}"/>
    <cellStyle name="Separador de milhares 2 2 10 5" xfId="3613" xr:uid="{35FBACA3-A76A-4255-A7B2-4C8458AE74D2}"/>
    <cellStyle name="Separador de milhares 2 2 11" xfId="1307" xr:uid="{F3F29070-42A2-4DEA-841A-32AF67F683AB}"/>
    <cellStyle name="Separador de milhares 2 2 11 2" xfId="2608" xr:uid="{256E8AEE-C90F-45AD-8162-03BD07FD80C6}"/>
    <cellStyle name="Separador de milhares 2 2 12" xfId="1927" xr:uid="{957086A9-5BCE-4625-B103-F7D4969607E2}"/>
    <cellStyle name="Separador de milhares 2 2 12 2" xfId="3182" xr:uid="{3E8EF52F-C49B-47DE-A2DF-640B4DACFCCE}"/>
    <cellStyle name="Separador de milhares 2 2 13" xfId="2605" xr:uid="{48DB24AA-A511-4DD7-9A5A-7BBD20B78DBB}"/>
    <cellStyle name="Separador de milhares 2 2 14" xfId="3612" xr:uid="{0756B954-D45A-4C70-A2A8-A2DBF4435246}"/>
    <cellStyle name="Separador de milhares 2 2 2" xfId="1308" xr:uid="{80320C8D-A674-40BE-B251-BC18A2582274}"/>
    <cellStyle name="Separador de milhares 2 2 2 10" xfId="1309" xr:uid="{6F439A18-89E6-44B3-BC77-68E750D14A2A}"/>
    <cellStyle name="Separador de milhares 2 2 2 10 2" xfId="1310" xr:uid="{6284AE0C-63E9-428E-AF70-DFA6DEC0C212}"/>
    <cellStyle name="Separador de milhares 2 2 2 10 2 2" xfId="2611" xr:uid="{7A3F385A-B71B-4E2E-A486-D57B1CBD666C}"/>
    <cellStyle name="Separador de milhares 2 2 2 10 3" xfId="1930" xr:uid="{27655A92-DCCD-40CC-AC44-B980FC65D688}"/>
    <cellStyle name="Separador de milhares 2 2 2 10 3 2" xfId="3185" xr:uid="{3CE13F2C-9BBD-478F-B3B8-53FC9465162A}"/>
    <cellStyle name="Separador de milhares 2 2 2 10 4" xfId="2610" xr:uid="{0488E1BA-F379-4061-B2DD-BF13F51384AC}"/>
    <cellStyle name="Separador de milhares 2 2 2 10 5" xfId="3615" xr:uid="{8B160532-DA84-4DE6-A9E2-8D487987BB1F}"/>
    <cellStyle name="Separador de milhares 2 2 2 11" xfId="1311" xr:uid="{88980C8E-6D5B-40F2-989F-B302A050CA7B}"/>
    <cellStyle name="Separador de milhares 2 2 2 11 2" xfId="2612" xr:uid="{11EDB27E-BB3F-4904-9E90-22AC1C0D9468}"/>
    <cellStyle name="Separador de milhares 2 2 2 12" xfId="1929" xr:uid="{AC5D2235-C3B2-4C71-8814-DD30C9427B0A}"/>
    <cellStyle name="Separador de milhares 2 2 2 12 2" xfId="3184" xr:uid="{C5940A5B-819D-43CB-865F-446DE7ABF84B}"/>
    <cellStyle name="Separador de milhares 2 2 2 13" xfId="2609" xr:uid="{37F04670-DDBA-4EB1-AE07-B160B9F4670C}"/>
    <cellStyle name="Separador de milhares 2 2 2 14" xfId="3614" xr:uid="{07E53C7B-B4DF-40F4-A960-0A7EC605D932}"/>
    <cellStyle name="Separador de milhares 2 2 2 2" xfId="1312" xr:uid="{924DDC20-B39F-4A34-90EE-5EE7DF5F9820}"/>
    <cellStyle name="Separador de milhares 2 2 2 2 2" xfId="1313" xr:uid="{BF8EFF0D-8047-46EF-AD91-8036DD31C256}"/>
    <cellStyle name="Separador de milhares 2 2 2 2 2 2" xfId="1314" xr:uid="{8D0E77D2-0EAC-4034-B764-0CEA708CA544}"/>
    <cellStyle name="Separador de milhares 2 2 2 2 2 2 2" xfId="1315" xr:uid="{B60F93AD-8C4A-4305-9BD1-A72B7AE9C4AC}"/>
    <cellStyle name="Separador de milhares 2 2 2 2 2 2 2 2" xfId="2615" xr:uid="{03C8DC45-19D6-4474-AB90-7608F8227923}"/>
    <cellStyle name="Separador de milhares 2 2 2 2 2 2 3" xfId="1932" xr:uid="{8D468115-2AD9-4388-8CA1-937B3A382046}"/>
    <cellStyle name="Separador de milhares 2 2 2 2 2 2 3 2" xfId="3187" xr:uid="{B6E4D06C-FF80-49C8-B0ED-1A0F17CFA1DE}"/>
    <cellStyle name="Separador de milhares 2 2 2 2 2 2 4" xfId="2614" xr:uid="{D7B15D30-421F-4B5B-9832-2C55E292118E}"/>
    <cellStyle name="Separador de milhares 2 2 2 2 2 2 5" xfId="3617" xr:uid="{2038BB36-0703-44A7-8BE7-773D096FD75C}"/>
    <cellStyle name="Separador de milhares 2 2 2 2 3" xfId="1316" xr:uid="{3AB84158-4297-4531-AD01-10C17A4CCC3A}"/>
    <cellStyle name="Separador de milhares 2 2 2 2 3 2" xfId="1317" xr:uid="{9E797324-05C5-4799-8724-51AEBB0DB68C}"/>
    <cellStyle name="Separador de milhares 2 2 2 2 3 2 2" xfId="2617" xr:uid="{69DE12C2-F565-47E9-B0D3-240634611914}"/>
    <cellStyle name="Separador de milhares 2 2 2 2 3 3" xfId="1933" xr:uid="{2ADF7345-D711-434D-A59E-7437928922AF}"/>
    <cellStyle name="Separador de milhares 2 2 2 2 3 3 2" xfId="3188" xr:uid="{77839A52-C428-40ED-BB12-5F02A2F45F8D}"/>
    <cellStyle name="Separador de milhares 2 2 2 2 3 4" xfId="2616" xr:uid="{FCC29D88-5375-43DF-87CF-18E1A54C22E2}"/>
    <cellStyle name="Separador de milhares 2 2 2 2 3 5" xfId="3618" xr:uid="{F1F71735-C15A-4E47-A43F-4B9443935421}"/>
    <cellStyle name="Separador de milhares 2 2 2 2 4" xfId="1318" xr:uid="{11A02C16-1244-45F8-8D8E-F7EA7D954681}"/>
    <cellStyle name="Separador de milhares 2 2 2 2 4 2" xfId="2618" xr:uid="{10520D4A-688F-4FCD-8BE8-D28D47ECD61A}"/>
    <cellStyle name="Separador de milhares 2 2 2 2 5" xfId="1931" xr:uid="{71C874C1-ED07-4F4B-AA7B-6A1A05782DC9}"/>
    <cellStyle name="Separador de milhares 2 2 2 2 5 2" xfId="3186" xr:uid="{4134E998-AB5D-4C65-8206-856DF5115B73}"/>
    <cellStyle name="Separador de milhares 2 2 2 2 6" xfId="2613" xr:uid="{CC4450E6-8621-42B4-8A40-49F51362FFA9}"/>
    <cellStyle name="Separador de milhares 2 2 2 2 7" xfId="3616" xr:uid="{FE33B20C-FEA3-474D-A85F-76D2DC944BFC}"/>
    <cellStyle name="Separador de milhares 2 2 2 3" xfId="1319" xr:uid="{65188B1C-755F-4791-AF8B-F294C75F0C16}"/>
    <cellStyle name="Separador de milhares 2 2 2 3 2" xfId="1320" xr:uid="{2CCB2CDC-B1C9-4F57-A3D0-7A3B514AB95E}"/>
    <cellStyle name="Separador de milhares 2 2 2 3 2 2" xfId="1321" xr:uid="{0FB13718-3A1C-49F9-8587-FFD1E6A7319A}"/>
    <cellStyle name="Separador de milhares 2 2 2 3 2 2 2" xfId="2621" xr:uid="{3061329E-7304-4CAC-AA98-EE8C2DF4965F}"/>
    <cellStyle name="Separador de milhares 2 2 2 3 2 3" xfId="1935" xr:uid="{87426F68-0F2E-4D94-8188-FE353B5094CF}"/>
    <cellStyle name="Separador de milhares 2 2 2 3 2 3 2" xfId="3190" xr:uid="{F533DC44-17CF-4DCD-8BF0-F55E5F139BC0}"/>
    <cellStyle name="Separador de milhares 2 2 2 3 2 4" xfId="2620" xr:uid="{DA9A7E37-399E-4398-8A2F-4A6C1D605C03}"/>
    <cellStyle name="Separador de milhares 2 2 2 3 2 5" xfId="3620" xr:uid="{1B6CBFEC-4380-48A5-AC90-9C23736AFE70}"/>
    <cellStyle name="Separador de milhares 2 2 2 3 3" xfId="1322" xr:uid="{F5494573-E10E-49AE-99A4-33C556147636}"/>
    <cellStyle name="Separador de milhares 2 2 2 3 3 2" xfId="2622" xr:uid="{04F9D211-603C-4A89-9DC3-4077A0FBDF6E}"/>
    <cellStyle name="Separador de milhares 2 2 2 3 4" xfId="1934" xr:uid="{2A597CD4-DE8E-4F8B-AADC-8A17E8806798}"/>
    <cellStyle name="Separador de milhares 2 2 2 3 4 2" xfId="3189" xr:uid="{6B9B3CA7-285B-44E4-9FB4-2CE9C4B97FE0}"/>
    <cellStyle name="Separador de milhares 2 2 2 3 5" xfId="2619" xr:uid="{4845101B-463D-4D03-9AA7-B35601599097}"/>
    <cellStyle name="Separador de milhares 2 2 2 3 6" xfId="3619" xr:uid="{3C3D0553-CDB9-4A09-A2FA-6E1A7AD589FE}"/>
    <cellStyle name="Separador de milhares 2 2 2 4" xfId="1323" xr:uid="{28567D14-847B-408F-A8DE-840EDB85B0AD}"/>
    <cellStyle name="Separador de milhares 2 2 2 4 2" xfId="1324" xr:uid="{C3BC5932-B5EC-4C0D-8F44-CBC0CF71C9B8}"/>
    <cellStyle name="Separador de milhares 2 2 2 4 2 2" xfId="1325" xr:uid="{60511B04-6521-4F61-8F67-A2876D701C7A}"/>
    <cellStyle name="Separador de milhares 2 2 2 4 2 2 2" xfId="2625" xr:uid="{2130A691-5305-47F0-8195-F5CC9B02B224}"/>
    <cellStyle name="Separador de milhares 2 2 2 4 2 3" xfId="1937" xr:uid="{472FCF8E-83C0-49FE-9190-FE064156A3C2}"/>
    <cellStyle name="Separador de milhares 2 2 2 4 2 3 2" xfId="3192" xr:uid="{E0490ED1-D7CB-4FF3-9872-605B5D6A9988}"/>
    <cellStyle name="Separador de milhares 2 2 2 4 2 4" xfId="2624" xr:uid="{A5FC585B-53C3-40F1-8A66-65D100B3505B}"/>
    <cellStyle name="Separador de milhares 2 2 2 4 2 5" xfId="3622" xr:uid="{9FA3369E-2E92-47C9-AB93-99ABF3248BD1}"/>
    <cellStyle name="Separador de milhares 2 2 2 4 3" xfId="1326" xr:uid="{F3C57906-94A9-4197-A817-F4B6720303C8}"/>
    <cellStyle name="Separador de milhares 2 2 2 4 3 2" xfId="2626" xr:uid="{B00EB4D1-823C-4A2F-A0B9-31024C41CBCC}"/>
    <cellStyle name="Separador de milhares 2 2 2 4 4" xfId="1936" xr:uid="{52BF6581-89BA-4114-9A4A-FF5C5048D3D5}"/>
    <cellStyle name="Separador de milhares 2 2 2 4 4 2" xfId="3191" xr:uid="{65DF013B-7FD5-4933-914E-F94EB1400156}"/>
    <cellStyle name="Separador de milhares 2 2 2 4 5" xfId="2623" xr:uid="{F344A2A3-BE46-4C3A-A149-51E6EBD2A93F}"/>
    <cellStyle name="Separador de milhares 2 2 2 4 6" xfId="3621" xr:uid="{5F92696F-F00D-482D-88C1-F7D03ADF457F}"/>
    <cellStyle name="Separador de milhares 2 2 2 5" xfId="1327" xr:uid="{E8F4210A-92EC-450C-8E57-757FC3F7DA84}"/>
    <cellStyle name="Separador de milhares 2 2 2 5 2" xfId="1328" xr:uid="{E79A4EC7-0E98-4318-A1CC-7D22282321E5}"/>
    <cellStyle name="Separador de milhares 2 2 2 5 2 2" xfId="1329" xr:uid="{DC7F9AA1-9D51-45FA-8983-DAD72066FEB3}"/>
    <cellStyle name="Separador de milhares 2 2 2 5 2 2 2" xfId="2629" xr:uid="{78D0AF40-DEDF-42B1-8FF6-E1B42C7CC066}"/>
    <cellStyle name="Separador de milhares 2 2 2 5 2 3" xfId="1939" xr:uid="{4B5C8AC7-2CBE-4885-8BA2-2D847D22B749}"/>
    <cellStyle name="Separador de milhares 2 2 2 5 2 3 2" xfId="3194" xr:uid="{BC749E8D-B00E-4DEB-9D45-E348C2764630}"/>
    <cellStyle name="Separador de milhares 2 2 2 5 2 4" xfId="2628" xr:uid="{0C123CA5-570F-4930-9FA9-098BDDF8F671}"/>
    <cellStyle name="Separador de milhares 2 2 2 5 2 5" xfId="3624" xr:uid="{1B8592C8-3429-4966-8683-A415B4DEE0AE}"/>
    <cellStyle name="Separador de milhares 2 2 2 5 3" xfId="1330" xr:uid="{4CEF0A0D-FF72-480F-AA13-E18EC6E436E2}"/>
    <cellStyle name="Separador de milhares 2 2 2 5 3 2" xfId="2630" xr:uid="{54A9122B-A985-4F6E-A81C-1C641F93D094}"/>
    <cellStyle name="Separador de milhares 2 2 2 5 4" xfId="1938" xr:uid="{72E9D622-7DC1-4ED6-B9FB-742BC6C765F2}"/>
    <cellStyle name="Separador de milhares 2 2 2 5 4 2" xfId="3193" xr:uid="{EBBE9762-7460-4148-9ECD-CBF1530D023D}"/>
    <cellStyle name="Separador de milhares 2 2 2 5 5" xfId="2627" xr:uid="{83692484-E1FD-4E09-820E-6771FAFC67B7}"/>
    <cellStyle name="Separador de milhares 2 2 2 5 6" xfId="3623" xr:uid="{43332E72-89FD-4422-A37B-2C0100BC591F}"/>
    <cellStyle name="Separador de milhares 2 2 2 6" xfId="1331" xr:uid="{598A6125-529B-46CF-BD5B-44786B839AB4}"/>
    <cellStyle name="Separador de milhares 2 2 2 6 2" xfId="1332" xr:uid="{D5E9B2B5-2E32-4B32-882F-988A341564AF}"/>
    <cellStyle name="Separador de milhares 2 2 2 6 2 2" xfId="1333" xr:uid="{40FA8317-E93B-4317-AA6A-B8BECD9B1D10}"/>
    <cellStyle name="Separador de milhares 2 2 2 6 2 2 2" xfId="2633" xr:uid="{85EB7CFF-77DD-4D04-975C-4E8C3A36F85E}"/>
    <cellStyle name="Separador de milhares 2 2 2 6 2 3" xfId="1941" xr:uid="{77AD57F1-CFEE-49E0-A54E-B8B022683BD7}"/>
    <cellStyle name="Separador de milhares 2 2 2 6 2 3 2" xfId="3196" xr:uid="{73A9131A-30E0-45F9-AB0E-A53D6E84F45D}"/>
    <cellStyle name="Separador de milhares 2 2 2 6 2 4" xfId="2632" xr:uid="{0AEA1FB9-D636-4352-8A14-E1925ACE9A50}"/>
    <cellStyle name="Separador de milhares 2 2 2 6 2 5" xfId="3626" xr:uid="{F32A0720-A7E2-4E0D-A000-60CAFADD0B3D}"/>
    <cellStyle name="Separador de milhares 2 2 2 6 3" xfId="1334" xr:uid="{CB1CF34F-E82B-4869-94D3-395B655CC6CB}"/>
    <cellStyle name="Separador de milhares 2 2 2 6 3 2" xfId="2634" xr:uid="{FF347677-3F31-4778-BFDD-417CFFAD99C0}"/>
    <cellStyle name="Separador de milhares 2 2 2 6 4" xfId="1940" xr:uid="{3C60E243-9276-4E7D-B8E7-3C7CFE44A809}"/>
    <cellStyle name="Separador de milhares 2 2 2 6 4 2" xfId="3195" xr:uid="{B4B1A9D4-AC73-4338-A89D-CC782BB3BAAD}"/>
    <cellStyle name="Separador de milhares 2 2 2 6 5" xfId="2631" xr:uid="{774B625C-0B30-4924-BE7F-E71CC247C262}"/>
    <cellStyle name="Separador de milhares 2 2 2 6 6" xfId="3625" xr:uid="{454ACF06-ADDA-4BCF-A270-4CF31C247861}"/>
    <cellStyle name="Separador de milhares 2 2 2 7" xfId="1335" xr:uid="{351C9BE9-2E78-492B-ABA3-D42361B327BD}"/>
    <cellStyle name="Separador de milhares 2 2 2 7 2" xfId="1336" xr:uid="{FE2A0284-5365-4A90-8E29-CEA628EFBFE0}"/>
    <cellStyle name="Separador de milhares 2 2 2 7 2 2" xfId="1337" xr:uid="{B9D43499-8276-470B-A53C-23202F61A89A}"/>
    <cellStyle name="Separador de milhares 2 2 2 7 2 2 2" xfId="2637" xr:uid="{FE11592C-44A8-4939-AD91-A1EEE80D6A7E}"/>
    <cellStyle name="Separador de milhares 2 2 2 7 2 3" xfId="1943" xr:uid="{C0755225-D5DB-48F4-9205-EEC402D8AC95}"/>
    <cellStyle name="Separador de milhares 2 2 2 7 2 3 2" xfId="3198" xr:uid="{01D9EFD3-CF9C-44C1-90CE-D70A771524F2}"/>
    <cellStyle name="Separador de milhares 2 2 2 7 2 4" xfId="2636" xr:uid="{38128C91-9307-44BC-82A3-CC095F2A7BF5}"/>
    <cellStyle name="Separador de milhares 2 2 2 7 2 5" xfId="3628" xr:uid="{AD314C52-82C0-45FD-93A3-30CA0E633375}"/>
    <cellStyle name="Separador de milhares 2 2 2 7 3" xfId="1338" xr:uid="{2C5107C3-4C63-488A-BD13-5BDBE8807536}"/>
    <cellStyle name="Separador de milhares 2 2 2 7 3 2" xfId="2638" xr:uid="{2C03A3F2-0F38-4F63-8ABA-5D020B77E25B}"/>
    <cellStyle name="Separador de milhares 2 2 2 7 4" xfId="1942" xr:uid="{4A42F8F1-4EFF-4FB2-9D66-2CF469C72DA0}"/>
    <cellStyle name="Separador de milhares 2 2 2 7 4 2" xfId="3197" xr:uid="{57286E72-4762-4409-9490-C7D4E45DB60E}"/>
    <cellStyle name="Separador de milhares 2 2 2 7 5" xfId="2635" xr:uid="{C0422629-110F-46AB-800F-0AC6AB975C52}"/>
    <cellStyle name="Separador de milhares 2 2 2 7 6" xfId="3627" xr:uid="{53B5E47B-2584-48DB-805F-CC1445F292DB}"/>
    <cellStyle name="Separador de milhares 2 2 2 8" xfId="1339" xr:uid="{6D06A009-83EC-4433-940F-44D3CE108165}"/>
    <cellStyle name="Separador de milhares 2 2 2 8 2" xfId="1340" xr:uid="{AA5B6D2C-B847-4615-B4A8-83ECD1A8FCA2}"/>
    <cellStyle name="Separador de milhares 2 2 2 8 2 2" xfId="1341" xr:uid="{B724A5B5-BD12-4B7C-A7C9-2FC867DDC961}"/>
    <cellStyle name="Separador de milhares 2 2 2 8 2 2 2" xfId="2641" xr:uid="{122A7230-3CD1-45DE-8335-C6B4F352583D}"/>
    <cellStyle name="Separador de milhares 2 2 2 8 2 3" xfId="1945" xr:uid="{8720473D-A95B-4F72-9C11-C31E35643521}"/>
    <cellStyle name="Separador de milhares 2 2 2 8 2 3 2" xfId="3200" xr:uid="{3992F40B-9C3E-4D41-A487-2E5678E9C78C}"/>
    <cellStyle name="Separador de milhares 2 2 2 8 2 4" xfId="2640" xr:uid="{A3D4A81E-58B4-4776-8B5C-4221C3DB157B}"/>
    <cellStyle name="Separador de milhares 2 2 2 8 2 5" xfId="3630" xr:uid="{BFA2F54A-A0AA-4E33-8C7D-4071850D28EB}"/>
    <cellStyle name="Separador de milhares 2 2 2 8 3" xfId="1342" xr:uid="{09FD893C-3533-4B09-AE20-163C6D99F64F}"/>
    <cellStyle name="Separador de milhares 2 2 2 8 3 2" xfId="2642" xr:uid="{3C4E85DD-4651-4CFD-BA18-F208B7C9B0C4}"/>
    <cellStyle name="Separador de milhares 2 2 2 8 4" xfId="1944" xr:uid="{C57311E5-9BC0-4DA4-9945-A462F97BBB12}"/>
    <cellStyle name="Separador de milhares 2 2 2 8 4 2" xfId="3199" xr:uid="{57C36AAE-2913-4B6C-A931-F94EC3BE8BBB}"/>
    <cellStyle name="Separador de milhares 2 2 2 8 5" xfId="2639" xr:uid="{6A227A0F-0A30-45BB-A0F7-F315625DD053}"/>
    <cellStyle name="Separador de milhares 2 2 2 8 6" xfId="3629" xr:uid="{1145E410-4461-4C2D-8809-773206457A55}"/>
    <cellStyle name="Separador de milhares 2 2 2 9" xfId="1343" xr:uid="{256ABA1B-4CA4-4CA3-8680-DFAD8EEF4448}"/>
    <cellStyle name="Separador de milhares 2 2 2 9 2" xfId="1344" xr:uid="{5174F7C8-7774-423E-9481-1784BFDCDF48}"/>
    <cellStyle name="Separador de milhares 2 2 2 9 2 2" xfId="1345" xr:uid="{B1E58042-CF36-4B15-B96A-D3B9C92D3441}"/>
    <cellStyle name="Separador de milhares 2 2 2 9 2 2 2" xfId="2645" xr:uid="{2EBDCA2E-EE60-4453-B88B-97166A027414}"/>
    <cellStyle name="Separador de milhares 2 2 2 9 2 3" xfId="1947" xr:uid="{ED8BAD99-DF23-49C6-830E-BE1DE31686A7}"/>
    <cellStyle name="Separador de milhares 2 2 2 9 2 3 2" xfId="3202" xr:uid="{01F18A69-1708-44C5-B7FE-A7FFC116A8DD}"/>
    <cellStyle name="Separador de milhares 2 2 2 9 2 4" xfId="2644" xr:uid="{C6BC49FE-7DE6-45BA-8040-036B8C886A7B}"/>
    <cellStyle name="Separador de milhares 2 2 2 9 2 5" xfId="3632" xr:uid="{4C66D869-233D-4A96-9897-4FE33742657D}"/>
    <cellStyle name="Separador de milhares 2 2 2 9 3" xfId="1346" xr:uid="{DC0135AB-6C5A-4D98-A30A-D6D24B8B3962}"/>
    <cellStyle name="Separador de milhares 2 2 2 9 3 2" xfId="2646" xr:uid="{08C2CFE2-00C3-411E-A365-B43E55EABB88}"/>
    <cellStyle name="Separador de milhares 2 2 2 9 4" xfId="1946" xr:uid="{CBB7CED8-5871-44D4-811D-CBA388CA0E59}"/>
    <cellStyle name="Separador de milhares 2 2 2 9 4 2" xfId="3201" xr:uid="{7D150BE5-B5BF-47DB-AFA1-C5087F675675}"/>
    <cellStyle name="Separador de milhares 2 2 2 9 5" xfId="2643" xr:uid="{4CB9B0E8-B95C-48F5-9F24-5A9F5AD4C9C6}"/>
    <cellStyle name="Separador de milhares 2 2 2 9 6" xfId="3631" xr:uid="{5775C9B2-D614-4F14-8EEC-BAEA38EE6BA5}"/>
    <cellStyle name="Separador de milhares 2 2 3" xfId="1347" xr:uid="{8451C243-3D0C-40DD-B60E-617AEAC8D668}"/>
    <cellStyle name="Separador de milhares 2 2 3 2" xfId="1348" xr:uid="{B0BC42B7-342B-4917-A989-F467D04F8DF3}"/>
    <cellStyle name="Separador de milhares 2 2 3 2 2" xfId="1349" xr:uid="{441D3715-CD98-435C-A85E-7210CAB37231}"/>
    <cellStyle name="Separador de milhares 2 2 3 2 2 2" xfId="2649" xr:uid="{71AC7A25-3452-4793-A22A-EBB0204693E9}"/>
    <cellStyle name="Separador de milhares 2 2 3 2 3" xfId="1949" xr:uid="{907CCE53-91E5-4BF8-8E9A-A86571DBD1CB}"/>
    <cellStyle name="Separador de milhares 2 2 3 2 3 2" xfId="3204" xr:uid="{A9B5479D-331D-4AB1-9345-D577D01A2552}"/>
    <cellStyle name="Separador de milhares 2 2 3 2 4" xfId="2648" xr:uid="{93474105-E097-4A8E-950E-5A46B08433F3}"/>
    <cellStyle name="Separador de milhares 2 2 3 2 5" xfId="3634" xr:uid="{9003A659-387C-4EBB-AB7F-906BF9AF9294}"/>
    <cellStyle name="Separador de milhares 2 2 3 3" xfId="1350" xr:uid="{A86C8C40-5FF0-4FEC-BA91-2B1DBD400671}"/>
    <cellStyle name="Separador de milhares 2 2 3 3 2" xfId="2650" xr:uid="{982DBD86-4E35-4B6D-A7EA-08C18AEF0D62}"/>
    <cellStyle name="Separador de milhares 2 2 3 4" xfId="1948" xr:uid="{FD4984E3-2FC1-4AB8-BE40-61678BE1FF51}"/>
    <cellStyle name="Separador de milhares 2 2 3 4 2" xfId="3203" xr:uid="{CCB0ED1C-3F1E-46D1-B757-A00ACEC2FA32}"/>
    <cellStyle name="Separador de milhares 2 2 3 5" xfId="2647" xr:uid="{0D538FB7-69A9-4EF3-A356-201F6D74129E}"/>
    <cellStyle name="Separador de milhares 2 2 3 6" xfId="3633" xr:uid="{426AE506-3565-4C64-BE21-C4B640A002BF}"/>
    <cellStyle name="Separador de milhares 2 2 4" xfId="1351" xr:uid="{5E57119A-4CDE-4695-99F8-A9CB09CB153A}"/>
    <cellStyle name="Separador de milhares 2 2 4 2" xfId="1352" xr:uid="{54F32764-5BE4-44D5-BEE3-1EC2CCD8E1B6}"/>
    <cellStyle name="Separador de milhares 2 2 4 2 2" xfId="1353" xr:uid="{5F1CC35B-3200-435A-8609-45DEE5F79CE9}"/>
    <cellStyle name="Separador de milhares 2 2 4 2 2 2" xfId="2653" xr:uid="{AE8137AB-8FF3-4527-AA88-91007BF0FDA6}"/>
    <cellStyle name="Separador de milhares 2 2 4 2 3" xfId="1951" xr:uid="{139575EB-973B-4D0E-ADA7-069B84BE74F9}"/>
    <cellStyle name="Separador de milhares 2 2 4 2 3 2" xfId="3206" xr:uid="{109B1296-1332-445B-8EAA-74EF54A45D14}"/>
    <cellStyle name="Separador de milhares 2 2 4 2 4" xfId="2652" xr:uid="{9DDBBABE-01EE-4BE8-BB1F-01B2B9E8F9D8}"/>
    <cellStyle name="Separador de milhares 2 2 4 2 5" xfId="3636" xr:uid="{09874A46-0A28-44A7-91B8-A6DD3FE4727E}"/>
    <cellStyle name="Separador de milhares 2 2 4 3" xfId="1354" xr:uid="{DD9ED12D-41E8-485A-AEC3-B0EF71692680}"/>
    <cellStyle name="Separador de milhares 2 2 4 3 2" xfId="2654" xr:uid="{82A33E67-1FDD-4565-9EAA-B07330854564}"/>
    <cellStyle name="Separador de milhares 2 2 4 4" xfId="1950" xr:uid="{0FA120BB-EAE5-427A-82F0-C169D7E5C603}"/>
    <cellStyle name="Separador de milhares 2 2 4 4 2" xfId="3205" xr:uid="{6DD19779-5139-489F-8C24-9684CF8D2B04}"/>
    <cellStyle name="Separador de milhares 2 2 4 5" xfId="2651" xr:uid="{C5FEEE0B-F85C-4D31-857E-9E5383CFAA79}"/>
    <cellStyle name="Separador de milhares 2 2 4 6" xfId="3635" xr:uid="{45FB2ECE-6EA1-4447-BB54-9EBEF8E62ABA}"/>
    <cellStyle name="Separador de milhares 2 2 5" xfId="1355" xr:uid="{CE01E732-5BD1-4005-84D4-B4544E688735}"/>
    <cellStyle name="Separador de milhares 2 2 5 2" xfId="1356" xr:uid="{43E58188-A258-4224-B5F0-E3484424B3F8}"/>
    <cellStyle name="Separador de milhares 2 2 5 2 2" xfId="1357" xr:uid="{4FF0EE21-43A8-4037-99E7-C1DC2870EA5C}"/>
    <cellStyle name="Separador de milhares 2 2 5 2 2 2" xfId="2657" xr:uid="{7F268222-F8C0-4001-B8DE-079532690E3B}"/>
    <cellStyle name="Separador de milhares 2 2 5 2 3" xfId="1953" xr:uid="{D9B44395-9D77-44BE-9E25-393AA03918D5}"/>
    <cellStyle name="Separador de milhares 2 2 5 2 3 2" xfId="3208" xr:uid="{D54BA7EA-8E2F-4199-9BEC-D328FF31F294}"/>
    <cellStyle name="Separador de milhares 2 2 5 2 4" xfId="2656" xr:uid="{9D4AE088-B06A-4606-BC27-8C32E5912BD0}"/>
    <cellStyle name="Separador de milhares 2 2 5 2 5" xfId="3638" xr:uid="{153F88C5-7803-4E82-97D4-3380DBDEEED9}"/>
    <cellStyle name="Separador de milhares 2 2 5 3" xfId="1358" xr:uid="{CD0A3D11-A7C7-45E1-821B-5742197F0048}"/>
    <cellStyle name="Separador de milhares 2 2 5 3 2" xfId="2658" xr:uid="{675B2D98-9C17-4591-B965-DACC199891D5}"/>
    <cellStyle name="Separador de milhares 2 2 5 4" xfId="1952" xr:uid="{A93E991B-C56B-4105-B35C-F646DD916668}"/>
    <cellStyle name="Separador de milhares 2 2 5 4 2" xfId="3207" xr:uid="{FCA37012-ABF7-475C-B24F-962C2A54F675}"/>
    <cellStyle name="Separador de milhares 2 2 5 5" xfId="2655" xr:uid="{AA5C2899-61E7-4C78-BB23-FC3EC53CB064}"/>
    <cellStyle name="Separador de milhares 2 2 5 6" xfId="3637" xr:uid="{862C054D-0B66-4D3E-81F9-58F86D171E4D}"/>
    <cellStyle name="Separador de milhares 2 2 6" xfId="1359" xr:uid="{1761F147-8631-4D91-A3B0-9E41C7CB74B8}"/>
    <cellStyle name="Separador de milhares 2 2 6 2" xfId="1360" xr:uid="{4CFD8BB7-0B55-4FDB-88AD-6BD8F12AFF8E}"/>
    <cellStyle name="Separador de milhares 2 2 6 2 2" xfId="1361" xr:uid="{37B34872-0821-4AFD-86C9-D6ADCF94B740}"/>
    <cellStyle name="Separador de milhares 2 2 6 2 2 2" xfId="2661" xr:uid="{6B52BF70-A663-40F6-B847-7E9DA39748F6}"/>
    <cellStyle name="Separador de milhares 2 2 6 2 3" xfId="1955" xr:uid="{2E61F15D-C1EB-40A6-AD35-433C30476452}"/>
    <cellStyle name="Separador de milhares 2 2 6 2 3 2" xfId="3210" xr:uid="{231622E5-7BBF-4D3B-8476-5A91CEE221A4}"/>
    <cellStyle name="Separador de milhares 2 2 6 2 4" xfId="2660" xr:uid="{AD3EE57E-DA72-4A73-8A34-78206C3114EA}"/>
    <cellStyle name="Separador de milhares 2 2 6 2 5" xfId="3640" xr:uid="{36E5E9C8-9699-4CCA-ABDD-9C76253123D7}"/>
    <cellStyle name="Separador de milhares 2 2 6 3" xfId="1362" xr:uid="{5EF965E9-6FD9-41AD-9343-194427D63D7A}"/>
    <cellStyle name="Separador de milhares 2 2 6 3 2" xfId="2662" xr:uid="{E3AC3D97-6FC5-470A-BBD0-BDBF2885B407}"/>
    <cellStyle name="Separador de milhares 2 2 6 4" xfId="1954" xr:uid="{F8C41191-937B-41C3-A191-5F74C8293563}"/>
    <cellStyle name="Separador de milhares 2 2 6 4 2" xfId="3209" xr:uid="{D9002334-6CBD-46E0-864D-1627F0E97DED}"/>
    <cellStyle name="Separador de milhares 2 2 6 5" xfId="2659" xr:uid="{6FD1C971-4B4F-49AB-8685-B3EFAE6AC767}"/>
    <cellStyle name="Separador de milhares 2 2 6 6" xfId="3639" xr:uid="{B42F1FDF-3CA9-4BEC-8467-D65E5DEA9EB4}"/>
    <cellStyle name="Separador de milhares 2 2 7" xfId="1363" xr:uid="{ED0AF576-6752-4CCA-8E53-D3C49049B695}"/>
    <cellStyle name="Separador de milhares 2 2 7 2" xfId="1364" xr:uid="{1D1A79EB-7D9D-455F-BCAA-1244B08FE818}"/>
    <cellStyle name="Separador de milhares 2 2 7 2 2" xfId="1365" xr:uid="{55002298-7D95-43A6-92FF-1EE39D9732D6}"/>
    <cellStyle name="Separador de milhares 2 2 7 2 2 2" xfId="2665" xr:uid="{3A620FB2-5448-4C49-BCCB-D51543ED7A2A}"/>
    <cellStyle name="Separador de milhares 2 2 7 2 3" xfId="1957" xr:uid="{17AFEDF8-34F9-4591-8A96-D0A673F500E5}"/>
    <cellStyle name="Separador de milhares 2 2 7 2 3 2" xfId="3212" xr:uid="{78A7554F-77A0-4A1B-A377-D1345AB8ED63}"/>
    <cellStyle name="Separador de milhares 2 2 7 2 4" xfId="2664" xr:uid="{06F0C920-CF26-4D4E-B439-E8330E9FA0D5}"/>
    <cellStyle name="Separador de milhares 2 2 7 2 5" xfId="3642" xr:uid="{7CC63071-8BD5-44B7-9119-8A102F40E8B5}"/>
    <cellStyle name="Separador de milhares 2 2 7 3" xfId="1366" xr:uid="{8FAB54A6-FACF-4D88-AD1A-F2564587F821}"/>
    <cellStyle name="Separador de milhares 2 2 7 3 2" xfId="2666" xr:uid="{116C5CBF-AD7D-4099-9D29-5C7401925A3D}"/>
    <cellStyle name="Separador de milhares 2 2 7 4" xfId="1956" xr:uid="{DFF56A74-8F11-4683-9536-CBDAD9ED15B0}"/>
    <cellStyle name="Separador de milhares 2 2 7 4 2" xfId="3211" xr:uid="{A7FE09CD-0E58-4AC8-8BAF-46C6542B1D41}"/>
    <cellStyle name="Separador de milhares 2 2 7 5" xfId="2663" xr:uid="{234AB18D-42A3-42EF-83C5-EBF63569A3F8}"/>
    <cellStyle name="Separador de milhares 2 2 7 6" xfId="3641" xr:uid="{27FABA2B-09B6-422F-AD5C-B0D84D7B0206}"/>
    <cellStyle name="Separador de milhares 2 2 8" xfId="1367" xr:uid="{763F1F4E-15C5-4B5E-A8EE-F3FCCFBF982B}"/>
    <cellStyle name="Separador de milhares 2 2 8 2" xfId="1368" xr:uid="{14B051A8-1E6C-4496-93BF-DD3FCDF23956}"/>
    <cellStyle name="Separador de milhares 2 2 8 2 2" xfId="1369" xr:uid="{33732C89-0C3C-4D21-9F06-C8506EF9C1DC}"/>
    <cellStyle name="Separador de milhares 2 2 8 2 2 2" xfId="2669" xr:uid="{D51C571D-4487-49BF-BE95-81092AA12C9E}"/>
    <cellStyle name="Separador de milhares 2 2 8 2 3" xfId="1959" xr:uid="{561EF795-7D5E-404C-8578-87F5EBCC7B3F}"/>
    <cellStyle name="Separador de milhares 2 2 8 2 3 2" xfId="3214" xr:uid="{B22EBEEA-D0FD-464B-9B11-5AA22FEA0CE9}"/>
    <cellStyle name="Separador de milhares 2 2 8 2 4" xfId="2668" xr:uid="{783CB744-197A-49BD-8A14-644F403EBDBD}"/>
    <cellStyle name="Separador de milhares 2 2 8 2 5" xfId="3644" xr:uid="{F9245E05-66AF-43EF-98EA-93E752E61744}"/>
    <cellStyle name="Separador de milhares 2 2 8 3" xfId="1370" xr:uid="{237F2285-9A49-4702-A68A-9770B31034A7}"/>
    <cellStyle name="Separador de milhares 2 2 8 3 2" xfId="2670" xr:uid="{DB9C8FBE-B914-40CF-97CE-D64711F14D43}"/>
    <cellStyle name="Separador de milhares 2 2 8 4" xfId="1958" xr:uid="{8DA6C874-9130-4145-996E-1B2C6D274A87}"/>
    <cellStyle name="Separador de milhares 2 2 8 4 2" xfId="3213" xr:uid="{2DBEC4B3-4636-44E6-B244-10FCE2B276EA}"/>
    <cellStyle name="Separador de milhares 2 2 8 5" xfId="2667" xr:uid="{12D66AE9-B356-4177-9F3B-E3C708DD8B62}"/>
    <cellStyle name="Separador de milhares 2 2 8 6" xfId="3643" xr:uid="{D5A6999D-071C-498B-A225-9C5059498C9E}"/>
    <cellStyle name="Separador de milhares 2 2 9" xfId="1371" xr:uid="{83BA601F-7CE5-4C30-A067-19A5BF84F0BC}"/>
    <cellStyle name="Separador de milhares 2 2 9 2" xfId="1372" xr:uid="{EFE98FC3-9C5B-49AD-8CF6-347A0BA0633E}"/>
    <cellStyle name="Separador de milhares 2 2 9 2 2" xfId="1373" xr:uid="{D3DA5E38-A1F0-422E-A64E-00FC5B94308E}"/>
    <cellStyle name="Separador de milhares 2 2 9 2 2 2" xfId="2673" xr:uid="{5BB00884-E5B8-4E8F-86CA-1297F5F8457E}"/>
    <cellStyle name="Separador de milhares 2 2 9 2 3" xfId="1961" xr:uid="{F477DD69-47E8-49E5-A2B2-62CB72C84458}"/>
    <cellStyle name="Separador de milhares 2 2 9 2 3 2" xfId="3216" xr:uid="{3D7DA05E-C518-4565-AE2F-FCA57E0BA893}"/>
    <cellStyle name="Separador de milhares 2 2 9 2 4" xfId="2672" xr:uid="{145D47F7-A1E5-4FEB-85A6-B3E5F2629FFC}"/>
    <cellStyle name="Separador de milhares 2 2 9 2 5" xfId="3646" xr:uid="{BFCC39A9-1628-43A6-9DE3-79D842D0785B}"/>
    <cellStyle name="Separador de milhares 2 2 9 3" xfId="1374" xr:uid="{864FC64C-D456-427D-BB9E-87F3D4281B70}"/>
    <cellStyle name="Separador de milhares 2 2 9 3 2" xfId="2674" xr:uid="{0EBFCAFA-4BB2-4147-B446-BF2C34979745}"/>
    <cellStyle name="Separador de milhares 2 2 9 4" xfId="1960" xr:uid="{54CFEDFE-4300-41B9-9F48-5C472C075F30}"/>
    <cellStyle name="Separador de milhares 2 2 9 4 2" xfId="3215" xr:uid="{7E9BD4BD-3830-4D8A-B3D5-F5B305F55EA4}"/>
    <cellStyle name="Separador de milhares 2 2 9 5" xfId="2671" xr:uid="{8A699094-DE7A-49BD-BE9B-4DF9CF718324}"/>
    <cellStyle name="Separador de milhares 2 2 9 6" xfId="3645" xr:uid="{1C720314-7818-48D0-94CF-1C30215B1F38}"/>
    <cellStyle name="Separador de milhares 2 20" xfId="1375" xr:uid="{4C106409-5A49-45DC-BD87-AD21FDDCDDE5}"/>
    <cellStyle name="Separador de milhares 2 20 2" xfId="1376" xr:uid="{4BB93900-0E05-4B27-B78A-D9A82613F0EB}"/>
    <cellStyle name="Separador de milhares 2 20 2 2" xfId="1377" xr:uid="{108F1702-A5DA-47E1-A5E6-E736E42507F4}"/>
    <cellStyle name="Separador de milhares 2 20 2 2 2" xfId="2677" xr:uid="{3E5E03EE-391C-4E0A-8CA8-DE3AA2D30599}"/>
    <cellStyle name="Separador de milhares 2 20 2 3" xfId="1963" xr:uid="{219B5250-2B97-4F51-B5BA-00F347135C92}"/>
    <cellStyle name="Separador de milhares 2 20 2 3 2" xfId="3218" xr:uid="{EE19411E-C3D7-4D5B-B7DC-DAE5A8EDF579}"/>
    <cellStyle name="Separador de milhares 2 20 2 4" xfId="2676" xr:uid="{1A9B069C-F491-49CC-86C3-790996636F6F}"/>
    <cellStyle name="Separador de milhares 2 20 2 5" xfId="3648" xr:uid="{359BAA89-EE01-423A-B583-4AAF728B84ED}"/>
    <cellStyle name="Separador de milhares 2 20 3" xfId="1378" xr:uid="{17CD694B-7FD5-4704-A0DB-0CA03B2FD456}"/>
    <cellStyle name="Separador de milhares 2 20 3 2" xfId="2678" xr:uid="{F614E389-2A25-448D-91A0-B2A8F9655ABA}"/>
    <cellStyle name="Separador de milhares 2 20 4" xfId="1962" xr:uid="{93921C34-F428-4FC2-B7F3-50CB92D908E3}"/>
    <cellStyle name="Separador de milhares 2 20 4 2" xfId="3217" xr:uid="{966C0469-03AF-426A-AF85-0AE5EFBC52EE}"/>
    <cellStyle name="Separador de milhares 2 20 5" xfId="2675" xr:uid="{B12F0C6C-1409-448F-AB73-161C8A42C6CA}"/>
    <cellStyle name="Separador de milhares 2 20 6" xfId="3647" xr:uid="{BA18040F-1814-4D72-ADC5-76D4434177C3}"/>
    <cellStyle name="Separador de milhares 2 21" xfId="1379" xr:uid="{10460190-F540-49BC-90A2-ECE0C62370F9}"/>
    <cellStyle name="Separador de milhares 2 21 2" xfId="1380" xr:uid="{C60E30A7-F8E6-4E96-ACCB-DA84F5384262}"/>
    <cellStyle name="Separador de milhares 2 21 2 2" xfId="1381" xr:uid="{13A481F7-0E87-4E63-9E1B-669BCFFC08B9}"/>
    <cellStyle name="Separador de milhares 2 21 2 2 2" xfId="2681" xr:uid="{BB252FC4-C940-43B9-829A-99D1C11295FC}"/>
    <cellStyle name="Separador de milhares 2 21 2 3" xfId="1965" xr:uid="{0EEFC7D5-219A-4F04-8633-322C621AE54D}"/>
    <cellStyle name="Separador de milhares 2 21 2 3 2" xfId="3220" xr:uid="{41F05728-952F-44C9-A659-861CFE5ACC14}"/>
    <cellStyle name="Separador de milhares 2 21 2 4" xfId="2680" xr:uid="{55BAAA1B-56BA-43DF-BAA9-F135092F35C5}"/>
    <cellStyle name="Separador de milhares 2 21 2 5" xfId="3650" xr:uid="{55DD8041-AAC7-416C-B205-942E90D2CA53}"/>
    <cellStyle name="Separador de milhares 2 21 3" xfId="1382" xr:uid="{540AE83C-173D-4EA1-AAA0-6B46EF67A7B2}"/>
    <cellStyle name="Separador de milhares 2 21 3 2" xfId="2682" xr:uid="{803E65FB-C2E5-40E6-B76A-C35D794F8979}"/>
    <cellStyle name="Separador de milhares 2 21 4" xfId="1964" xr:uid="{9BC5E468-BAFE-41D4-B92D-848DC1B83F08}"/>
    <cellStyle name="Separador de milhares 2 21 4 2" xfId="3219" xr:uid="{551F8CFE-B744-49F6-A350-2CBC23AF3BEE}"/>
    <cellStyle name="Separador de milhares 2 21 5" xfId="2679" xr:uid="{B85882F9-F3BA-4206-9A11-30B86FBFFE86}"/>
    <cellStyle name="Separador de milhares 2 21 6" xfId="3649" xr:uid="{F8D6F5FB-7388-4ACD-9CD1-777AE57A04D6}"/>
    <cellStyle name="Separador de milhares 2 22" xfId="1263" xr:uid="{E4114CED-B0FA-4722-B750-E99AC53C5B5E}"/>
    <cellStyle name="Separador de milhares 2 3" xfId="1383" xr:uid="{71138525-48C7-4395-B990-BBE4A2B5988C}"/>
    <cellStyle name="Separador de milhares 2 3 10" xfId="1384" xr:uid="{50115BF5-1EF6-468E-96B5-9136087E3BA4}"/>
    <cellStyle name="Separador de milhares 2 3 10 2" xfId="1385" xr:uid="{1A678BDA-8B34-4D7D-88D2-552B32DED2A8}"/>
    <cellStyle name="Separador de milhares 2 3 10 2 2" xfId="2685" xr:uid="{34DD343F-D4DC-4882-BECA-97A0AD96F502}"/>
    <cellStyle name="Separador de milhares 2 3 10 3" xfId="1967" xr:uid="{906C02D3-0962-4305-952C-1F99DAE71153}"/>
    <cellStyle name="Separador de milhares 2 3 10 3 2" xfId="3222" xr:uid="{0ADB7734-BEC1-4D07-845D-69A7B9DDC2FA}"/>
    <cellStyle name="Separador de milhares 2 3 10 4" xfId="2684" xr:uid="{D7F551B9-59A3-4877-AAD9-8354C1C0D592}"/>
    <cellStyle name="Separador de milhares 2 3 10 5" xfId="3652" xr:uid="{1BA835D1-3B34-42BE-AB42-62D4C1C4E343}"/>
    <cellStyle name="Separador de milhares 2 3 11" xfId="1386" xr:uid="{7A63BF88-FAA5-474A-ACAD-3B497E5930C9}"/>
    <cellStyle name="Separador de milhares 2 3 11 2" xfId="2686" xr:uid="{D3E6260B-7471-4F6A-A669-83401022FED9}"/>
    <cellStyle name="Separador de milhares 2 3 12" xfId="1387" xr:uid="{9A02B942-8354-40F9-AA12-A6F3805B6F7B}"/>
    <cellStyle name="Separador de milhares 2 3 12 2" xfId="1388" xr:uid="{309913F7-F763-48A7-B3F0-39546CD51295}"/>
    <cellStyle name="Separador de milhares 2 3 12 2 2" xfId="1389" xr:uid="{0602F0D9-2355-4ED3-9DA8-CF6797B33DE7}"/>
    <cellStyle name="Separador de milhares 2 3 12 2 2 2" xfId="2688" xr:uid="{A77C44B1-0636-48F3-A7B6-1D2376D4F2B5}"/>
    <cellStyle name="Separador de milhares 2 3 12 2 3" xfId="1968" xr:uid="{7C9783D5-A497-485D-A45C-FEA86050543A}"/>
    <cellStyle name="Separador de milhares 2 3 12 2 3 2" xfId="3223" xr:uid="{9CB3DCA2-E7E1-45BD-B266-83607B04BC7E}"/>
    <cellStyle name="Separador de milhares 2 3 12 2 4" xfId="2687" xr:uid="{272C9D33-02E1-42E8-93E3-07FBEB4FC822}"/>
    <cellStyle name="Separador de milhares 2 3 12 2 5" xfId="3653" xr:uid="{1FAE09E0-EB36-4C69-B371-B040FCF541C8}"/>
    <cellStyle name="Separador de milhares 2 3 13" xfId="1966" xr:uid="{61AF03AC-3277-42CF-99E5-5ABB4716E439}"/>
    <cellStyle name="Separador de milhares 2 3 13 2" xfId="3221" xr:uid="{F4D53376-5396-42F7-91B2-7C643FB30203}"/>
    <cellStyle name="Separador de milhares 2 3 14" xfId="2683" xr:uid="{F6D6FAB6-D5F0-42AE-AD87-162154B11400}"/>
    <cellStyle name="Separador de milhares 2 3 15" xfId="3651" xr:uid="{83F0031E-091A-414E-A4F9-388E329B598F}"/>
    <cellStyle name="Separador de milhares 2 3 2" xfId="1390" xr:uid="{1471CC56-5534-478E-82E1-F19DA44933BB}"/>
    <cellStyle name="Separador de milhares 2 3 2 2" xfId="1391" xr:uid="{1FA1F2A2-A533-4868-B35B-82D85E74659F}"/>
    <cellStyle name="Separador de milhares 2 3 2 2 2" xfId="1392" xr:uid="{44A835C8-0C10-403B-ABA8-EB1235DFF516}"/>
    <cellStyle name="Separador de milhares 2 3 2 2 2 2" xfId="2691" xr:uid="{7832609E-07D4-4A1F-BA95-1C5CF823BEE0}"/>
    <cellStyle name="Separador de milhares 2 3 2 2 3" xfId="1970" xr:uid="{5B12E9B6-9C2C-467B-84D4-1D17487FF6CB}"/>
    <cellStyle name="Separador de milhares 2 3 2 2 3 2" xfId="3225" xr:uid="{81263BEF-78AF-4085-9CC2-D4A4DE7039E1}"/>
    <cellStyle name="Separador de milhares 2 3 2 2 4" xfId="2690" xr:uid="{461BC2EF-AFC6-4833-8F91-3F68542E9649}"/>
    <cellStyle name="Separador de milhares 2 3 2 2 5" xfId="3655" xr:uid="{DAB84A0E-BE6F-429A-92F2-8E868A02E14A}"/>
    <cellStyle name="Separador de milhares 2 3 2 3" xfId="1393" xr:uid="{429CA357-A9B3-4CD6-AF5A-97554328807F}"/>
    <cellStyle name="Separador de milhares 2 3 2 3 2" xfId="2692" xr:uid="{3D36C0C9-2C42-40F1-A6D4-AB6B33699D2E}"/>
    <cellStyle name="Separador de milhares 2 3 2 4" xfId="1969" xr:uid="{2F30A196-F3C0-4E61-AFFB-F901207D8A2E}"/>
    <cellStyle name="Separador de milhares 2 3 2 4 2" xfId="3224" xr:uid="{F411D190-107C-4BEA-9FED-DE6E4828D9D8}"/>
    <cellStyle name="Separador de milhares 2 3 2 5" xfId="2689" xr:uid="{CC5A8D52-42B6-431C-8701-72667D86170F}"/>
    <cellStyle name="Separador de milhares 2 3 2 6" xfId="3654" xr:uid="{6DBD1BA8-6121-4BC8-8B55-E869665A22C3}"/>
    <cellStyle name="Separador de milhares 2 3 3" xfId="1394" xr:uid="{EE22E3C5-19CE-4054-9FDC-1920FFB9D1FD}"/>
    <cellStyle name="Separador de milhares 2 3 3 2" xfId="1395" xr:uid="{591A6037-3D22-4559-AD8B-80EDCE5C8015}"/>
    <cellStyle name="Separador de milhares 2 3 3 2 2" xfId="1396" xr:uid="{2504907E-99EB-4581-AAD3-68E8CFA1956C}"/>
    <cellStyle name="Separador de milhares 2 3 3 2 2 2" xfId="2695" xr:uid="{96B95BB8-E5F6-4B96-A1B2-7D3D5D72E3DD}"/>
    <cellStyle name="Separador de milhares 2 3 3 2 3" xfId="1972" xr:uid="{49E9EE30-B21C-43F9-BB85-D254C3946942}"/>
    <cellStyle name="Separador de milhares 2 3 3 2 3 2" xfId="3227" xr:uid="{B090973A-6840-4B0E-998E-BC564EFB9BD2}"/>
    <cellStyle name="Separador de milhares 2 3 3 2 4" xfId="2694" xr:uid="{E83C8E92-E3F5-47F6-AF0B-4D635E1EDA1F}"/>
    <cellStyle name="Separador de milhares 2 3 3 2 5" xfId="3657" xr:uid="{52A69A34-408A-4797-8DC0-730804E8AE24}"/>
    <cellStyle name="Separador de milhares 2 3 3 3" xfId="1397" xr:uid="{2BE22E43-0089-444C-BFB4-BCA01DACFFB4}"/>
    <cellStyle name="Separador de milhares 2 3 3 3 2" xfId="2696" xr:uid="{85B26377-D313-45F4-BE3E-B1D80753F432}"/>
    <cellStyle name="Separador de milhares 2 3 3 4" xfId="1971" xr:uid="{D7271EA1-DF3A-4C2C-906F-9766D474D50B}"/>
    <cellStyle name="Separador de milhares 2 3 3 4 2" xfId="3226" xr:uid="{ABF61689-EF7D-4232-A06C-5BC7D2863A71}"/>
    <cellStyle name="Separador de milhares 2 3 3 5" xfId="2693" xr:uid="{ADE7E232-CDBE-4D9E-AFF4-1073441C1DCB}"/>
    <cellStyle name="Separador de milhares 2 3 3 6" xfId="3656" xr:uid="{E1DA31F9-BD87-4A4C-A5CC-FE6AB5B99797}"/>
    <cellStyle name="Separador de milhares 2 3 4" xfId="1398" xr:uid="{83BCA923-921D-4326-B448-E48FCB295AA7}"/>
    <cellStyle name="Separador de milhares 2 3 4 2" xfId="1399" xr:uid="{63BE80FF-9A84-4B67-9A7A-574408A2EC9A}"/>
    <cellStyle name="Separador de milhares 2 3 4 2 2" xfId="1400" xr:uid="{A3CCE786-234C-4590-B8DE-910C6174A85B}"/>
    <cellStyle name="Separador de milhares 2 3 4 2 2 2" xfId="2699" xr:uid="{D6A9B27C-A871-4F82-9F48-5865E3234A5C}"/>
    <cellStyle name="Separador de milhares 2 3 4 2 3" xfId="1974" xr:uid="{B85E9F19-A224-4EB8-B796-6A53DE64631C}"/>
    <cellStyle name="Separador de milhares 2 3 4 2 3 2" xfId="3229" xr:uid="{8CB25A4B-2DA0-43D3-942D-8A0EE6B59C43}"/>
    <cellStyle name="Separador de milhares 2 3 4 2 4" xfId="2698" xr:uid="{2B85B14E-C108-491C-BD5D-A5BBBB3EA1A3}"/>
    <cellStyle name="Separador de milhares 2 3 4 2 5" xfId="3659" xr:uid="{29FE598B-4DD4-4D7A-A112-62F196C912BF}"/>
    <cellStyle name="Separador de milhares 2 3 4 3" xfId="1401" xr:uid="{AA4BDEC0-EF8D-4E9A-BB69-3BBB42168924}"/>
    <cellStyle name="Separador de milhares 2 3 4 3 2" xfId="2700" xr:uid="{522B0FD2-70A5-4464-915D-A96815788D7A}"/>
    <cellStyle name="Separador de milhares 2 3 4 4" xfId="1973" xr:uid="{8387B9C4-8C3C-4944-9BE8-7D31FAD7D32F}"/>
    <cellStyle name="Separador de milhares 2 3 4 4 2" xfId="3228" xr:uid="{49BC3BC6-5DFC-48F2-B235-FFC7B4DA8DC4}"/>
    <cellStyle name="Separador de milhares 2 3 4 5" xfId="2697" xr:uid="{11C2C116-A543-4B50-BC90-160B7CD0A891}"/>
    <cellStyle name="Separador de milhares 2 3 4 6" xfId="3658" xr:uid="{B80EC48B-7BFF-4CEB-999C-653659C2ED9C}"/>
    <cellStyle name="Separador de milhares 2 3 5" xfId="1402" xr:uid="{D8E99F71-E501-4A58-9BFC-4C32E95FFE7D}"/>
    <cellStyle name="Separador de milhares 2 3 5 2" xfId="1403" xr:uid="{661D728E-D5F9-486B-B417-37AC9687D350}"/>
    <cellStyle name="Separador de milhares 2 3 5 2 2" xfId="1404" xr:uid="{A0476E39-F3C7-440A-969A-06F59BDC1470}"/>
    <cellStyle name="Separador de milhares 2 3 5 2 2 2" xfId="2703" xr:uid="{E804EE4C-06EE-4D7A-A8F0-FBDFF69640E2}"/>
    <cellStyle name="Separador de milhares 2 3 5 2 3" xfId="1976" xr:uid="{BD4A14A3-F1E3-42E8-A717-E9E596C158AD}"/>
    <cellStyle name="Separador de milhares 2 3 5 2 3 2" xfId="3231" xr:uid="{FE242301-A506-4C86-BD88-667D9A1EC7C3}"/>
    <cellStyle name="Separador de milhares 2 3 5 2 4" xfId="2702" xr:uid="{DE0CF958-A3DD-4445-947A-C28879D0129E}"/>
    <cellStyle name="Separador de milhares 2 3 5 2 5" xfId="3661" xr:uid="{45FF4BDD-3415-486E-8EB1-94932F98A2AC}"/>
    <cellStyle name="Separador de milhares 2 3 5 3" xfId="1405" xr:uid="{F5B6F899-B642-4313-B5B8-14AF0A4B8400}"/>
    <cellStyle name="Separador de milhares 2 3 5 3 2" xfId="2704" xr:uid="{2D4E5423-F504-4241-A593-37445E7F6381}"/>
    <cellStyle name="Separador de milhares 2 3 5 4" xfId="1975" xr:uid="{C2A48E68-C8EB-42F4-B9FB-DBCA5DCA51E5}"/>
    <cellStyle name="Separador de milhares 2 3 5 4 2" xfId="3230" xr:uid="{6DAB4692-0BB0-47EE-B642-2210CDBE9FF5}"/>
    <cellStyle name="Separador de milhares 2 3 5 5" xfId="2701" xr:uid="{2ED92296-1804-422A-9118-C6E2AF5C342E}"/>
    <cellStyle name="Separador de milhares 2 3 5 6" xfId="3660" xr:uid="{FD589ECA-72BC-4307-A404-94F63C45EFF7}"/>
    <cellStyle name="Separador de milhares 2 3 6" xfId="1406" xr:uid="{C283A550-4CE0-4CA7-A98A-407163B486DD}"/>
    <cellStyle name="Separador de milhares 2 3 6 2" xfId="1407" xr:uid="{E83834A5-FEC7-460D-B8FF-E52575C46358}"/>
    <cellStyle name="Separador de milhares 2 3 6 2 2" xfId="1408" xr:uid="{687BA298-6B8E-4BFB-A8F7-0982496175DB}"/>
    <cellStyle name="Separador de milhares 2 3 6 2 2 2" xfId="2707" xr:uid="{16D25C7B-0E5E-4A15-9347-E4713E5168FC}"/>
    <cellStyle name="Separador de milhares 2 3 6 2 3" xfId="1978" xr:uid="{2CF8BE76-F318-4C05-B9F1-19733FDE0BA4}"/>
    <cellStyle name="Separador de milhares 2 3 6 2 3 2" xfId="3233" xr:uid="{3CD954F9-4F69-40F3-AFFA-C6FA01480960}"/>
    <cellStyle name="Separador de milhares 2 3 6 2 4" xfId="2706" xr:uid="{F5115464-2E8C-4E77-B43F-40145AA0F67F}"/>
    <cellStyle name="Separador de milhares 2 3 6 2 5" xfId="3663" xr:uid="{960E0835-A86C-4059-86CA-EDD188918020}"/>
    <cellStyle name="Separador de milhares 2 3 6 3" xfId="1409" xr:uid="{4B24B756-0E1B-4DCE-8755-FA7DA83BC7B8}"/>
    <cellStyle name="Separador de milhares 2 3 6 3 2" xfId="2708" xr:uid="{86A8AAC8-3E3A-44BF-9A69-AF380213EAC9}"/>
    <cellStyle name="Separador de milhares 2 3 6 4" xfId="1977" xr:uid="{9DED5C07-E2A2-48C5-8AF1-10DCA3D2F03D}"/>
    <cellStyle name="Separador de milhares 2 3 6 4 2" xfId="3232" xr:uid="{13687671-755D-483B-BA12-0811CDCF0C7C}"/>
    <cellStyle name="Separador de milhares 2 3 6 5" xfId="2705" xr:uid="{29E76D35-DE23-4F01-96F8-F2807A074C45}"/>
    <cellStyle name="Separador de milhares 2 3 6 6" xfId="3662" xr:uid="{81DF9C7B-745B-441A-9106-7CE0BE0A8B99}"/>
    <cellStyle name="Separador de milhares 2 3 7" xfId="1410" xr:uid="{7E32875F-7F21-4273-9B4A-66D928771BD0}"/>
    <cellStyle name="Separador de milhares 2 3 7 2" xfId="1411" xr:uid="{96446F4D-623B-460F-A7B1-B74D9719AFC8}"/>
    <cellStyle name="Separador de milhares 2 3 7 2 2" xfId="1412" xr:uid="{1A653D3F-5D22-4A1C-A27D-54B984F1E367}"/>
    <cellStyle name="Separador de milhares 2 3 7 2 2 2" xfId="2711" xr:uid="{3DD7B745-D676-4236-B7F8-295040804C89}"/>
    <cellStyle name="Separador de milhares 2 3 7 2 3" xfId="1980" xr:uid="{D770FD28-B247-4715-AF83-C20302DD2794}"/>
    <cellStyle name="Separador de milhares 2 3 7 2 3 2" xfId="3235" xr:uid="{55D6B279-C12C-4C4A-886C-339A97A02456}"/>
    <cellStyle name="Separador de milhares 2 3 7 2 4" xfId="2710" xr:uid="{373A43FD-BE8F-4FEE-B35D-4D485040D1CA}"/>
    <cellStyle name="Separador de milhares 2 3 7 2 5" xfId="3665" xr:uid="{9E9A5B23-399D-4A66-96F5-7931B6F53EFC}"/>
    <cellStyle name="Separador de milhares 2 3 7 3" xfId="1413" xr:uid="{AE347A84-134B-4047-97BC-712E55AD156F}"/>
    <cellStyle name="Separador de milhares 2 3 7 3 2" xfId="2712" xr:uid="{6B9819FE-AD71-4204-BFB4-01B0DD087994}"/>
    <cellStyle name="Separador de milhares 2 3 7 4" xfId="1979" xr:uid="{8C8A01B3-88C3-4709-A9A4-989796820A5A}"/>
    <cellStyle name="Separador de milhares 2 3 7 4 2" xfId="3234" xr:uid="{4CAFF79C-0C5E-4CE8-99FA-A5FDAC1BB0A9}"/>
    <cellStyle name="Separador de milhares 2 3 7 5" xfId="2709" xr:uid="{C1FEE5A6-4B38-4372-9FC2-CE312004FD53}"/>
    <cellStyle name="Separador de milhares 2 3 7 6" xfId="3664" xr:uid="{EE6CE6E9-DDD2-45AE-A9D2-AB6A64EF8557}"/>
    <cellStyle name="Separador de milhares 2 3 8" xfId="1414" xr:uid="{9BDD93DB-3A1A-4515-9996-18E60DE6728D}"/>
    <cellStyle name="Separador de milhares 2 3 8 2" xfId="1415" xr:uid="{0DD5A2AF-1C1F-41D8-98D8-A47363DB35E2}"/>
    <cellStyle name="Separador de milhares 2 3 8 2 2" xfId="1416" xr:uid="{9A77C557-9C63-4E88-BC1F-393382A7B059}"/>
    <cellStyle name="Separador de milhares 2 3 8 2 2 2" xfId="2715" xr:uid="{D9865161-B8B1-4861-83FD-40C0587CBB15}"/>
    <cellStyle name="Separador de milhares 2 3 8 2 3" xfId="1982" xr:uid="{2038629E-EDF8-45F5-B0A6-537C24BF7842}"/>
    <cellStyle name="Separador de milhares 2 3 8 2 3 2" xfId="3237" xr:uid="{A5828610-5262-4FD8-AFFE-F5BA35ADD0F6}"/>
    <cellStyle name="Separador de milhares 2 3 8 2 4" xfId="2714" xr:uid="{CE323DCD-1FBB-4D38-BB64-484E61E56839}"/>
    <cellStyle name="Separador de milhares 2 3 8 2 5" xfId="3667" xr:uid="{033E7655-336F-480A-A9D8-688FC45C1C05}"/>
    <cellStyle name="Separador de milhares 2 3 8 3" xfId="1417" xr:uid="{67A36E5F-3175-43E3-94F7-03F5BF1D0ED6}"/>
    <cellStyle name="Separador de milhares 2 3 8 3 2" xfId="2716" xr:uid="{79DFE5F4-D520-4D0A-8F39-ADA15CCA2B31}"/>
    <cellStyle name="Separador de milhares 2 3 8 4" xfId="1981" xr:uid="{ED764C07-5330-47DE-87D6-230824F09409}"/>
    <cellStyle name="Separador de milhares 2 3 8 4 2" xfId="3236" xr:uid="{18C3A4AF-0220-48F2-8E00-6A184FEAAEE6}"/>
    <cellStyle name="Separador de milhares 2 3 8 5" xfId="2713" xr:uid="{F6126F45-7461-4491-ADA8-2D19FBA47C6B}"/>
    <cellStyle name="Separador de milhares 2 3 8 6" xfId="3666" xr:uid="{17F073A7-9C9D-489B-8A0D-9F6A3B341917}"/>
    <cellStyle name="Separador de milhares 2 3 9" xfId="1418" xr:uid="{3F1333D2-40DE-4971-8889-73FDC12C7CCE}"/>
    <cellStyle name="Separador de milhares 2 3 9 2" xfId="1419" xr:uid="{E620279D-3B1A-428B-BE09-3F4D9930A9C6}"/>
    <cellStyle name="Separador de milhares 2 3 9 2 2" xfId="1420" xr:uid="{C2505FEA-E61F-4C78-AA3A-E6DDC2D2008C}"/>
    <cellStyle name="Separador de milhares 2 3 9 2 2 2" xfId="2719" xr:uid="{16CE6E84-4FC2-483F-836B-ACC861C6757F}"/>
    <cellStyle name="Separador de milhares 2 3 9 2 3" xfId="1984" xr:uid="{6DFAF5F4-4EF0-48B1-8900-0199BEA6D096}"/>
    <cellStyle name="Separador de milhares 2 3 9 2 3 2" xfId="3239" xr:uid="{FB549A4B-B082-4E73-B819-99AB82005F8B}"/>
    <cellStyle name="Separador de milhares 2 3 9 2 4" xfId="2718" xr:uid="{DE3D0EC0-02A7-443F-9E7D-064D49E2E28E}"/>
    <cellStyle name="Separador de milhares 2 3 9 2 5" xfId="3669" xr:uid="{BFBB216E-9850-4252-8DFD-051993926CA1}"/>
    <cellStyle name="Separador de milhares 2 3 9 3" xfId="1421" xr:uid="{281A78DC-B856-40EE-8241-90728F80E824}"/>
    <cellStyle name="Separador de milhares 2 3 9 3 2" xfId="2720" xr:uid="{831EDC38-9027-4084-835C-9E79B1C8206B}"/>
    <cellStyle name="Separador de milhares 2 3 9 4" xfId="1983" xr:uid="{20449B83-AEA8-420D-AA96-DC3A5433FAFC}"/>
    <cellStyle name="Separador de milhares 2 3 9 4 2" xfId="3238" xr:uid="{910986D4-49C3-468E-9ED6-C20C6DA52117}"/>
    <cellStyle name="Separador de milhares 2 3 9 5" xfId="2717" xr:uid="{F7F24E5A-AEA1-46A5-8660-F4CE73E8822B}"/>
    <cellStyle name="Separador de milhares 2 3 9 6" xfId="3668" xr:uid="{F29F14F8-93E0-4C80-BACC-0C6FD7C6EA7C}"/>
    <cellStyle name="Separador de milhares 2 4" xfId="1422" xr:uid="{9A74E113-E3DF-4DDD-9C1B-AA3FC1C14E76}"/>
    <cellStyle name="Separador de milhares 2 4 2" xfId="1423" xr:uid="{E87CC3F7-C0A8-49B4-9C58-EA694A3E6F57}"/>
    <cellStyle name="Separador de milhares 2 4 2 2" xfId="1424" xr:uid="{BBACF651-6D74-449D-8596-CB050D5E7AA9}"/>
    <cellStyle name="Separador de milhares 2 4 2 2 2" xfId="2723" xr:uid="{DB780550-85ED-4156-80D9-A02997BD69F4}"/>
    <cellStyle name="Separador de milhares 2 4 2 3" xfId="1986" xr:uid="{B92E7121-9B0A-41A7-97B1-1E843E267838}"/>
    <cellStyle name="Separador de milhares 2 4 2 3 2" xfId="3241" xr:uid="{5C631A56-08F4-41A2-B1DD-5F4CC8924BE6}"/>
    <cellStyle name="Separador de milhares 2 4 2 4" xfId="2722" xr:uid="{226299C9-36BF-48B2-ABD4-EA31E6532088}"/>
    <cellStyle name="Separador de milhares 2 4 2 5" xfId="3671" xr:uid="{3A8D53C8-FD8F-443D-B98D-8D1A79BF19ED}"/>
    <cellStyle name="Separador de milhares 2 4 3" xfId="1425" xr:uid="{751A7BCE-58FE-4DB1-8FA1-A7F69EE65943}"/>
    <cellStyle name="Separador de milhares 2 4 3 2" xfId="2724" xr:uid="{B624C706-9FD4-41AC-9380-5733618E6412}"/>
    <cellStyle name="Separador de milhares 2 4 4" xfId="1985" xr:uid="{F2569362-BBC0-43EA-A3CD-E32720A26BD6}"/>
    <cellStyle name="Separador de milhares 2 4 4 2" xfId="3240" xr:uid="{5FA54872-B035-4AB3-83FB-8B71ED2AB4DD}"/>
    <cellStyle name="Separador de milhares 2 4 5" xfId="2721" xr:uid="{A37E8903-BFB0-4ED6-A673-31424C901169}"/>
    <cellStyle name="Separador de milhares 2 4 6" xfId="3670" xr:uid="{9D4110AB-F3E9-49E4-8DCE-22DC265AF184}"/>
    <cellStyle name="Separador de milhares 2 5" xfId="1426" xr:uid="{D2DAF0C8-3F40-4DB5-927E-0C9760298FFE}"/>
    <cellStyle name="Separador de milhares 2 5 2" xfId="1427" xr:uid="{7D7DD6D2-7973-4E22-B91B-612BC5D8E2F0}"/>
    <cellStyle name="Separador de milhares 2 5 2 2" xfId="1428" xr:uid="{E57445C0-48F6-4270-9EC6-296226A16A45}"/>
    <cellStyle name="Separador de milhares 2 5 2 2 2" xfId="2727" xr:uid="{FCF89C11-089E-4A8F-AC0B-87849E825B0A}"/>
    <cellStyle name="Separador de milhares 2 5 2 3" xfId="1988" xr:uid="{F5A80347-ADAC-4332-A178-36511387E1B1}"/>
    <cellStyle name="Separador de milhares 2 5 2 3 2" xfId="3243" xr:uid="{10EABE41-19F2-43D5-AC9D-D01AD59F301E}"/>
    <cellStyle name="Separador de milhares 2 5 2 4" xfId="2726" xr:uid="{C14E7375-3D0B-4C61-A586-B1251661638A}"/>
    <cellStyle name="Separador de milhares 2 5 2 5" xfId="3673" xr:uid="{E045F380-EC06-4B09-9418-181D803027BC}"/>
    <cellStyle name="Separador de milhares 2 5 3" xfId="1429" xr:uid="{8439B6E0-885E-4422-88F0-246FD892AF72}"/>
    <cellStyle name="Separador de milhares 2 5 3 2" xfId="2728" xr:uid="{5B695396-8AF6-4062-86F2-E109CD783820}"/>
    <cellStyle name="Separador de milhares 2 5 4" xfId="1987" xr:uid="{4324C3F4-32CC-4EC1-BF2A-1221ADBADDCE}"/>
    <cellStyle name="Separador de milhares 2 5 4 2" xfId="3242" xr:uid="{F4F8539B-EBF2-46A5-B00C-A394A3B79003}"/>
    <cellStyle name="Separador de milhares 2 5 5" xfId="2725" xr:uid="{8E88D745-5D3D-40E3-BA45-F1E51EF29283}"/>
    <cellStyle name="Separador de milhares 2 5 6" xfId="3672" xr:uid="{7A434F9A-7AA7-4490-98A0-585AAAE8AFE2}"/>
    <cellStyle name="Separador de milhares 2 6" xfId="1430" xr:uid="{0600C726-FB97-47CB-9D35-2747C325835C}"/>
    <cellStyle name="Separador de milhares 2 6 2" xfId="1431" xr:uid="{365FCB28-15E2-4B8C-93AD-B5CAB6A5BDFC}"/>
    <cellStyle name="Separador de milhares 2 6 2 2" xfId="1432" xr:uid="{7CE912FD-6C3C-48B4-8C03-02A3D67D5453}"/>
    <cellStyle name="Separador de milhares 2 6 2 2 2" xfId="2731" xr:uid="{A9FFA306-A188-4D60-89CA-185C4BE2E7C7}"/>
    <cellStyle name="Separador de milhares 2 6 2 3" xfId="1990" xr:uid="{8A9E82C3-DF7B-4A9E-AC70-4552D74164E2}"/>
    <cellStyle name="Separador de milhares 2 6 2 3 2" xfId="3245" xr:uid="{6F7BD8C8-845E-4AE2-936E-74C283897CC3}"/>
    <cellStyle name="Separador de milhares 2 6 2 4" xfId="2730" xr:uid="{C9E18447-4EDC-4618-8340-C1B7D0592191}"/>
    <cellStyle name="Separador de milhares 2 6 2 5" xfId="3675" xr:uid="{83201518-485C-4CA5-9292-3D3E3B94B199}"/>
    <cellStyle name="Separador de milhares 2 6 3" xfId="1433" xr:uid="{1BA3E522-18C4-4C32-A973-627E6B32A6EE}"/>
    <cellStyle name="Separador de milhares 2 6 3 2" xfId="2732" xr:uid="{40EF87C5-16D2-4E1E-95EF-823117B8CB0E}"/>
    <cellStyle name="Separador de milhares 2 6 4" xfId="1989" xr:uid="{580F30CD-4C6B-4EA6-B59D-C0343F6B41D3}"/>
    <cellStyle name="Separador de milhares 2 6 4 2" xfId="3244" xr:uid="{A4792104-EE93-437F-9BED-507E6C4E53A5}"/>
    <cellStyle name="Separador de milhares 2 6 5" xfId="2729" xr:uid="{1F92626D-AA53-46EB-A20E-E9490D25E6EC}"/>
    <cellStyle name="Separador de milhares 2 6 6" xfId="3674" xr:uid="{7C602B86-A054-4F6B-8230-A4CC691ADD1B}"/>
    <cellStyle name="Separador de milhares 2 7" xfId="1434" xr:uid="{6D2CFFC8-203B-4774-B69C-0AFCF9EB65E3}"/>
    <cellStyle name="Separador de milhares 2 7 2" xfId="1435" xr:uid="{D60AC832-758A-4791-9F60-19C4DF3831D5}"/>
    <cellStyle name="Separador de milhares 2 7 2 2" xfId="1436" xr:uid="{276EFC6F-92F8-4BB1-BEBB-A433D1090163}"/>
    <cellStyle name="Separador de milhares 2 7 2 2 2" xfId="2735" xr:uid="{50FFF3BA-C9A0-44F2-B53E-F6952735FCC1}"/>
    <cellStyle name="Separador de milhares 2 7 2 3" xfId="1992" xr:uid="{326036F2-022F-47A5-8BE1-B329477C248C}"/>
    <cellStyle name="Separador de milhares 2 7 2 3 2" xfId="3247" xr:uid="{B09AB380-788A-42C4-8138-54062FAF9495}"/>
    <cellStyle name="Separador de milhares 2 7 2 4" xfId="2734" xr:uid="{16AA69C7-6D3D-4D45-B9D7-5A9EB4F7930F}"/>
    <cellStyle name="Separador de milhares 2 7 2 5" xfId="3677" xr:uid="{2AE5DD66-1C24-4766-8866-66F58F3B48AA}"/>
    <cellStyle name="Separador de milhares 2 7 3" xfId="1437" xr:uid="{7C09E255-87D4-4B65-A15D-58DFD70194F8}"/>
    <cellStyle name="Separador de milhares 2 7 3 2" xfId="2736" xr:uid="{A767E3B0-4E7C-414A-B4E6-5414C1C13ADA}"/>
    <cellStyle name="Separador de milhares 2 7 4" xfId="1991" xr:uid="{7B12681B-65CB-4A0D-B881-A31CE911D4B3}"/>
    <cellStyle name="Separador de milhares 2 7 4 2" xfId="3246" xr:uid="{DAE81854-F3AB-494A-B885-EB611F61E7D7}"/>
    <cellStyle name="Separador de milhares 2 7 5" xfId="2733" xr:uid="{67492A7C-130C-4588-9902-669C30D60BC0}"/>
    <cellStyle name="Separador de milhares 2 7 6" xfId="3676" xr:uid="{60FA3FA7-F0FC-47EB-8C21-15407AA0A199}"/>
    <cellStyle name="Separador de milhares 2 8" xfId="1438" xr:uid="{56F589DC-113A-4F6E-A79E-5559A112F867}"/>
    <cellStyle name="Separador de milhares 2 8 2" xfId="1439" xr:uid="{DEF13ECD-C094-428D-89A0-CD33E4B793CB}"/>
    <cellStyle name="Separador de milhares 2 8 2 2" xfId="1440" xr:uid="{C6C6F01A-6161-459F-86DD-F5BEF54EDA5B}"/>
    <cellStyle name="Separador de milhares 2 8 2 2 2" xfId="2739" xr:uid="{E7B1D790-D50E-4301-B8CF-9FB859298AF1}"/>
    <cellStyle name="Separador de milhares 2 8 2 3" xfId="1994" xr:uid="{A1A58072-0C86-4437-9C51-F28742226871}"/>
    <cellStyle name="Separador de milhares 2 8 2 3 2" xfId="3249" xr:uid="{45E61C5C-580F-4D58-AD18-C3517F3AFD9E}"/>
    <cellStyle name="Separador de milhares 2 8 2 4" xfId="2738" xr:uid="{9F729A65-B39C-48A8-9813-1B6751718531}"/>
    <cellStyle name="Separador de milhares 2 8 2 5" xfId="3679" xr:uid="{7C11FDF9-B896-4505-A227-413B3354C8AC}"/>
    <cellStyle name="Separador de milhares 2 8 3" xfId="1441" xr:uid="{4E5FBA56-106F-4B81-BE76-77E6BA6F601E}"/>
    <cellStyle name="Separador de milhares 2 8 3 2" xfId="2740" xr:uid="{25D78606-6C51-4894-A0B8-56E5E5808515}"/>
    <cellStyle name="Separador de milhares 2 8 4" xfId="1993" xr:uid="{34DE49FF-3FE0-4616-BA59-488BE790E090}"/>
    <cellStyle name="Separador de milhares 2 8 4 2" xfId="3248" xr:uid="{551B7375-F0F3-42D7-B3E5-3EDC49C58365}"/>
    <cellStyle name="Separador de milhares 2 8 5" xfId="2737" xr:uid="{A9B86B45-4144-40F9-A241-F4AB9B866A92}"/>
    <cellStyle name="Separador de milhares 2 8 6" xfId="3678" xr:uid="{4BBB8184-5C20-4CC5-9416-3938ACEF2204}"/>
    <cellStyle name="Separador de milhares 2 9" xfId="1442" xr:uid="{6E57D84D-43F3-4035-96D8-E0BA0AAD7AE8}"/>
    <cellStyle name="Separador de milhares 2 9 2" xfId="1443" xr:uid="{1A153EEA-9DDD-48AF-9AA8-FC42D55858FD}"/>
    <cellStyle name="Separador de milhares 2 9 2 2" xfId="1444" xr:uid="{B4E23A59-7858-4EDA-9298-B4DFE541301E}"/>
    <cellStyle name="Separador de milhares 2 9 2 2 2" xfId="2743" xr:uid="{738B8D40-7A92-4F71-AAAD-21611597F3D1}"/>
    <cellStyle name="Separador de milhares 2 9 2 3" xfId="1996" xr:uid="{3D205949-B2CB-4C08-A6A8-F0E8BC14C737}"/>
    <cellStyle name="Separador de milhares 2 9 2 3 2" xfId="3251" xr:uid="{A808D509-A0AF-464F-B728-6CB76920D297}"/>
    <cellStyle name="Separador de milhares 2 9 2 4" xfId="2742" xr:uid="{472A2C7E-BEB3-45F7-B528-2E10ED2DA3C9}"/>
    <cellStyle name="Separador de milhares 2 9 2 5" xfId="3681" xr:uid="{60296368-77C5-487B-A1C1-B16BE779EB0D}"/>
    <cellStyle name="Separador de milhares 2 9 3" xfId="1445" xr:uid="{DC1F8ADF-B3AA-4CFE-B1C0-DAA3B07E8019}"/>
    <cellStyle name="Separador de milhares 2 9 3 2" xfId="2744" xr:uid="{61C9E558-133F-48DC-882D-388FFE7AE910}"/>
    <cellStyle name="Separador de milhares 2 9 4" xfId="1995" xr:uid="{FFCF2847-EC09-4BF1-9F40-8ABCBF9BAEE1}"/>
    <cellStyle name="Separador de milhares 2 9 4 2" xfId="3250" xr:uid="{08EC8648-0CC5-4659-9A24-07604172A749}"/>
    <cellStyle name="Separador de milhares 2 9 5" xfId="2741" xr:uid="{7B50EDF8-E18E-4CD7-918F-C17AFE4ABD18}"/>
    <cellStyle name="Separador de milhares 2 9 6" xfId="3680" xr:uid="{674B01E4-992E-42FB-ACCE-2AA5A871835A}"/>
    <cellStyle name="Separador de milhares 3" xfId="1446" xr:uid="{EF3B5692-A70E-4353-901F-DC15E2AC4B45}"/>
    <cellStyle name="Separador de milhares 3 10" xfId="1447" xr:uid="{9D11B85D-78F3-4328-8A80-7CA2C63095CF}"/>
    <cellStyle name="Separador de milhares 3 11" xfId="1448" xr:uid="{0BEB48B7-7F05-4775-95E6-7B266410FE18}"/>
    <cellStyle name="Separador de milhares 3 12" xfId="1449" xr:uid="{BE782A47-1083-45B1-A9FE-33A1EDF6135C}"/>
    <cellStyle name="Separador de milhares 3 13" xfId="1450" xr:uid="{5869A85A-CF13-4713-BBFA-B33F61301D1F}"/>
    <cellStyle name="Separador de milhares 3 14" xfId="1451" xr:uid="{610CF3FC-D307-4A75-A1DA-859B5B816682}"/>
    <cellStyle name="Separador de milhares 3 15" xfId="1452" xr:uid="{3B4BA5DE-CF83-4F9D-B383-709E2A424822}"/>
    <cellStyle name="Separador de milhares 3 15 2" xfId="1453" xr:uid="{0A58CC5E-5A62-4F04-A1E1-0979BF7BB06B}"/>
    <cellStyle name="Separador de milhares 3 15 2 2" xfId="1454" xr:uid="{0EB909CE-6A6A-4462-9142-837F2D162B97}"/>
    <cellStyle name="Separador de milhares 3 15 2 2 2" xfId="2747" xr:uid="{CFE43767-3181-4F62-A82B-AB4A06BECE65}"/>
    <cellStyle name="Separador de milhares 3 15 2 3" xfId="1998" xr:uid="{4FBD2799-B4E0-4F03-A78A-40327BA85148}"/>
    <cellStyle name="Separador de milhares 3 15 2 3 2" xfId="3253" xr:uid="{637EA5C5-1047-45BD-922E-B2CF15660CA7}"/>
    <cellStyle name="Separador de milhares 3 15 2 4" xfId="2746" xr:uid="{8111CA20-34DE-484C-BAB0-2255954227B4}"/>
    <cellStyle name="Separador de milhares 3 15 2 5" xfId="3683" xr:uid="{D2A7C862-CBF7-4288-9FA5-EFC66EA8923E}"/>
    <cellStyle name="Separador de milhares 3 15 3" xfId="1455" xr:uid="{177246BF-B385-4D5B-AADC-48D2FBE5EF98}"/>
    <cellStyle name="Separador de milhares 3 15 3 2" xfId="2748" xr:uid="{1F1E3DCD-2D79-4C82-8A58-3480AB7F361F}"/>
    <cellStyle name="Separador de milhares 3 15 4" xfId="1997" xr:uid="{55E9A2E6-BAD0-434A-AD59-05177D0BE0AF}"/>
    <cellStyle name="Separador de milhares 3 15 4 2" xfId="3252" xr:uid="{70329A10-1D6B-4228-9AFB-51DDFE896632}"/>
    <cellStyle name="Separador de milhares 3 15 5" xfId="2745" xr:uid="{AEBF36FA-EFC2-4F6E-A10B-5A617F611E17}"/>
    <cellStyle name="Separador de milhares 3 15 6" xfId="3682" xr:uid="{530ABF8F-4B3C-469B-B55B-F4E804DF4C00}"/>
    <cellStyle name="Separador de milhares 3 2" xfId="1456" xr:uid="{D7CD5125-C1E0-49E0-9A99-6A9ED10A81F2}"/>
    <cellStyle name="Separador de milhares 3 2 2" xfId="1457" xr:uid="{735FA823-8797-4C44-AA3B-61C8389D417C}"/>
    <cellStyle name="Separador de milhares 3 2 2 2" xfId="1458" xr:uid="{B0474842-3932-4B98-A12D-61C9B80FB51E}"/>
    <cellStyle name="Separador de milhares 3 2 2 2 2" xfId="1459" xr:uid="{8B36F52D-63E8-443A-9CF3-08BEEE7A1CF1}"/>
    <cellStyle name="Separador de milhares 3 2 2 2 2 2" xfId="2750" xr:uid="{28F4B3E6-EB47-42B6-A5A4-6007A7340CEE}"/>
    <cellStyle name="Separador de milhares 3 2 2 2 3" xfId="1999" xr:uid="{30EFEF47-AAB2-489A-A7EA-2A3B84011607}"/>
    <cellStyle name="Separador de milhares 3 2 2 2 3 2" xfId="3254" xr:uid="{35E9C0CD-B559-4EAC-8AD7-883BE2FBC465}"/>
    <cellStyle name="Separador de milhares 3 2 2 2 4" xfId="2749" xr:uid="{55050FB7-2450-4F81-8FDA-B4EF1E1F3C83}"/>
    <cellStyle name="Separador de milhares 3 2 2 2 5" xfId="3684" xr:uid="{B79A94A7-3611-47FF-A117-21923F839102}"/>
    <cellStyle name="Separador de milhares 3 2 3" xfId="1460" xr:uid="{50B96329-258D-47EB-9C50-2B6B1295E79B}"/>
    <cellStyle name="Separador de milhares 3 2 3 2" xfId="1461" xr:uid="{144DF263-A478-4190-9AFC-726AF43F7573}"/>
    <cellStyle name="Separador de milhares 3 2 3 2 2" xfId="1462" xr:uid="{3B708C44-9AD8-4F54-AAB8-AA5FE192CCF2}"/>
    <cellStyle name="Separador de milhares 3 2 3 2 2 2" xfId="2753" xr:uid="{3CF15585-3182-4402-9243-F60F7A0B5F66}"/>
    <cellStyle name="Separador de milhares 3 2 3 2 3" xfId="2001" xr:uid="{58E97962-0DB1-44EA-BADD-E7449802A1C0}"/>
    <cellStyle name="Separador de milhares 3 2 3 2 3 2" xfId="3256" xr:uid="{457EA8DF-2C7F-4BC5-BEE8-E3441903B188}"/>
    <cellStyle name="Separador de milhares 3 2 3 2 4" xfId="2752" xr:uid="{AC8F75EE-843E-4F34-9EEB-20FCAB4EE76D}"/>
    <cellStyle name="Separador de milhares 3 2 3 2 5" xfId="3686" xr:uid="{8BA4EF4C-BA8B-45B8-BC17-E2C7FB05C965}"/>
    <cellStyle name="Separador de milhares 3 2 3 3" xfId="1463" xr:uid="{45D06CE0-6301-4A51-B197-7B8142352CD4}"/>
    <cellStyle name="Separador de milhares 3 2 3 3 2" xfId="2754" xr:uid="{85CB2E8C-57D9-410C-961A-0A433A26AC50}"/>
    <cellStyle name="Separador de milhares 3 2 3 4" xfId="2000" xr:uid="{FEF792A1-8608-4481-BD5D-3FDA7AB4823D}"/>
    <cellStyle name="Separador de milhares 3 2 3 4 2" xfId="3255" xr:uid="{A84E757E-4193-4D49-9416-BBC7030909B1}"/>
    <cellStyle name="Separador de milhares 3 2 3 5" xfId="2751" xr:uid="{A7B2BE64-55D2-4EEF-B938-CE9EFDA53C9B}"/>
    <cellStyle name="Separador de milhares 3 2 3 6" xfId="3685" xr:uid="{23D3E005-0783-40FC-9BFC-65C33C75EC72}"/>
    <cellStyle name="Separador de milhares 3 2 4" xfId="1464" xr:uid="{953CF145-B856-40AD-9B92-B9B60F67E49D}"/>
    <cellStyle name="Separador de milhares 3 2 4 2" xfId="1465" xr:uid="{A2D1C84B-A70D-4684-9AE9-95FBFB5E7658}"/>
    <cellStyle name="Separador de milhares 3 2 4 2 2" xfId="2756" xr:uid="{BFBAEBCC-F7BB-462B-ADB0-51F86A97004F}"/>
    <cellStyle name="Separador de milhares 3 2 4 3" xfId="2002" xr:uid="{FEF8997E-0441-4B5A-B16C-C89AB05EF2A6}"/>
    <cellStyle name="Separador de milhares 3 2 4 3 2" xfId="3257" xr:uid="{36AF54B7-A429-4DAB-BC61-1DCBA9A7BE56}"/>
    <cellStyle name="Separador de milhares 3 2 4 4" xfId="2755" xr:uid="{C5C5516F-31A2-46D8-AE94-5C9208076B09}"/>
    <cellStyle name="Separador de milhares 3 2 4 5" xfId="3687" xr:uid="{26DDC55C-17E9-4E9F-8151-95EBA4FF01C6}"/>
    <cellStyle name="Separador de milhares 3 3" xfId="1466" xr:uid="{EF6D20F2-2D6D-40CC-8583-EF75F59ABBEC}"/>
    <cellStyle name="Separador de milhares 3 3 2" xfId="1467" xr:uid="{52267790-1A7B-4F48-BE2A-DAFAC6D67963}"/>
    <cellStyle name="Separador de milhares 3 3 2 2" xfId="1468" xr:uid="{B8886E1A-003A-4D3D-859E-20D8B1016EB7}"/>
    <cellStyle name="Separador de milhares 3 3 2 2 2" xfId="2759" xr:uid="{972D413F-4DCC-4243-A23F-D2812E5424DF}"/>
    <cellStyle name="Separador de milhares 3 3 2 3" xfId="2004" xr:uid="{95302A13-CBCB-4AFA-A9F6-D5C60088FE71}"/>
    <cellStyle name="Separador de milhares 3 3 2 3 2" xfId="3259" xr:uid="{5A32FEAD-AF9E-4108-BFA8-11EF13F8CD9C}"/>
    <cellStyle name="Separador de milhares 3 3 2 4" xfId="2758" xr:uid="{87B6F94C-78DC-498E-83B6-A03CE99BD0CA}"/>
    <cellStyle name="Separador de milhares 3 3 2 5" xfId="3689" xr:uid="{265422E1-E00C-4FAA-86EC-E8F4B93ABA34}"/>
    <cellStyle name="Separador de milhares 3 3 3" xfId="1469" xr:uid="{79BD3A42-CFC1-4303-9A26-99EA422C37C5}"/>
    <cellStyle name="Separador de milhares 3 3 3 2" xfId="2760" xr:uid="{FED3E7DA-8E78-4C12-A419-7F672DB38D7A}"/>
    <cellStyle name="Separador de milhares 3 3 4" xfId="2003" xr:uid="{C8588CDD-4261-4A94-A4A6-D810E371F59F}"/>
    <cellStyle name="Separador de milhares 3 3 4 2" xfId="3258" xr:uid="{9DA6ED75-C8FC-4069-8370-48766F56B78D}"/>
    <cellStyle name="Separador de milhares 3 3 5" xfId="2757" xr:uid="{7770957A-2DBC-4659-BEB9-F9A9E1E1F37E}"/>
    <cellStyle name="Separador de milhares 3 3 6" xfId="3688" xr:uid="{B63AABC9-7E90-4158-B60A-67A3F6EC908A}"/>
    <cellStyle name="Separador de milhares 3 4" xfId="1470" xr:uid="{202E26C7-68EC-47FD-AD88-CF4778983A42}"/>
    <cellStyle name="Separador de milhares 3 4 2" xfId="1471" xr:uid="{FD57C826-8045-4A39-9DA2-3A76AE14851F}"/>
    <cellStyle name="Separador de milhares 3 4 2 2" xfId="1472" xr:uid="{D93DF2A7-D492-4D96-B67D-18B207A0C132}"/>
    <cellStyle name="Separador de milhares 3 4 2 2 2" xfId="2763" xr:uid="{1C4A29A7-12A3-4C41-83C8-DDE3555F994D}"/>
    <cellStyle name="Separador de milhares 3 4 2 3" xfId="2006" xr:uid="{4BE8A6EF-0DF0-4E77-887C-D3A6283417C5}"/>
    <cellStyle name="Separador de milhares 3 4 2 3 2" xfId="3261" xr:uid="{2384E79A-26C3-43B7-A808-2FCEBB7698EB}"/>
    <cellStyle name="Separador de milhares 3 4 2 4" xfId="2762" xr:uid="{6FBD83F4-AB16-4D28-9D77-1158AD53FD66}"/>
    <cellStyle name="Separador de milhares 3 4 2 5" xfId="3691" xr:uid="{4FDE0A88-1855-4777-BBAE-B54A60692483}"/>
    <cellStyle name="Separador de milhares 3 4 3" xfId="1473" xr:uid="{54420FDF-C310-4EB1-9315-F4C9097C68FE}"/>
    <cellStyle name="Separador de milhares 3 4 3 2" xfId="2764" xr:uid="{67248DB0-84A9-46A8-B254-3897BC447903}"/>
    <cellStyle name="Separador de milhares 3 4 4" xfId="2005" xr:uid="{FFED8155-EAC9-48EE-8148-555E462F4F67}"/>
    <cellStyle name="Separador de milhares 3 4 4 2" xfId="3260" xr:uid="{47A07A11-FC82-4290-99CF-15289FE84C40}"/>
    <cellStyle name="Separador de milhares 3 4 5" xfId="2761" xr:uid="{273F6189-7564-4AD5-9548-127EB8198959}"/>
    <cellStyle name="Separador de milhares 3 4 6" xfId="3690" xr:uid="{FF103491-D9EA-430A-85D2-6C532D3BC316}"/>
    <cellStyle name="Separador de milhares 3 5" xfId="1474" xr:uid="{B784EF10-A4D5-4005-A0AA-100C8AABA34D}"/>
    <cellStyle name="Separador de milhares 3 5 2" xfId="1475" xr:uid="{BE9CA464-00E7-44E6-8EAC-1404CBFA440B}"/>
    <cellStyle name="Separador de milhares 3 5 2 2" xfId="1476" xr:uid="{D7342ECD-1B0A-4435-8594-3A6FFE59D880}"/>
    <cellStyle name="Separador de milhares 3 5 2 2 2" xfId="2767" xr:uid="{71DDDFEF-F4B1-432D-9815-7F29F689C981}"/>
    <cellStyle name="Separador de milhares 3 5 2 3" xfId="2008" xr:uid="{430EC71E-5901-411F-8874-BF7324A2940A}"/>
    <cellStyle name="Separador de milhares 3 5 2 3 2" xfId="3263" xr:uid="{77807CB9-85B2-49CB-9625-23F0323937AA}"/>
    <cellStyle name="Separador de milhares 3 5 2 4" xfId="2766" xr:uid="{BA476D19-C6AE-48A9-A4B8-13E64E095BDF}"/>
    <cellStyle name="Separador de milhares 3 5 2 5" xfId="3693" xr:uid="{D031DC82-B9B6-42DA-B3CE-13CCF6CD61E0}"/>
    <cellStyle name="Separador de milhares 3 5 3" xfId="1477" xr:uid="{30DD07E9-4B29-421F-A115-820A50DD0399}"/>
    <cellStyle name="Separador de milhares 3 5 3 2" xfId="2768" xr:uid="{DF1AAEA2-6481-4D0D-B748-FD8E31171D7D}"/>
    <cellStyle name="Separador de milhares 3 5 4" xfId="2007" xr:uid="{92908684-41C0-452D-8090-60FEBC3B8A4D}"/>
    <cellStyle name="Separador de milhares 3 5 4 2" xfId="3262" xr:uid="{F3C880DC-DB88-4146-ADBE-6B8AB4BBE5B5}"/>
    <cellStyle name="Separador de milhares 3 5 5" xfId="2765" xr:uid="{CC0757B1-B193-4AFD-9F1C-9C12B981BC45}"/>
    <cellStyle name="Separador de milhares 3 5 6" xfId="3692" xr:uid="{679E2AA1-166A-4794-AE2E-3C1E448A07C9}"/>
    <cellStyle name="Separador de milhares 3 6" xfId="1478" xr:uid="{2C1450F1-51E3-49FF-A435-A9265F47AD93}"/>
    <cellStyle name="Separador de milhares 3 6 2" xfId="1479" xr:uid="{A0127995-E44B-4860-9F59-FFE1BAD87942}"/>
    <cellStyle name="Separador de milhares 3 6 2 2" xfId="1480" xr:uid="{65BD6F18-06B0-4C57-A8AF-76AF3DCA556B}"/>
    <cellStyle name="Separador de milhares 3 6 2 2 2" xfId="2771" xr:uid="{0E2BF7F8-2DDB-47DB-BE23-B26B391C9D51}"/>
    <cellStyle name="Separador de milhares 3 6 2 3" xfId="2010" xr:uid="{69BF5085-C436-4D40-A82F-23CC40875273}"/>
    <cellStyle name="Separador de milhares 3 6 2 3 2" xfId="3265" xr:uid="{2BFA0BF1-6DFD-49A8-AD98-5CC9C8D84145}"/>
    <cellStyle name="Separador de milhares 3 6 2 4" xfId="2770" xr:uid="{70E2E3BC-F5C8-4EFA-89A5-2D6EBC127221}"/>
    <cellStyle name="Separador de milhares 3 6 2 5" xfId="3695" xr:uid="{7DFA9C31-D4EE-4E58-A9A9-A6C174F57DE4}"/>
    <cellStyle name="Separador de milhares 3 6 3" xfId="1481" xr:uid="{B73A9A14-D30B-4CBD-8D6D-4B56CB5E6738}"/>
    <cellStyle name="Separador de milhares 3 6 3 2" xfId="2772" xr:uid="{1E2D63AE-9708-43D3-BFA5-3DDD727481F6}"/>
    <cellStyle name="Separador de milhares 3 6 4" xfId="2009" xr:uid="{E1E0C69A-F041-43FC-B4A0-7BA278CD378D}"/>
    <cellStyle name="Separador de milhares 3 6 4 2" xfId="3264" xr:uid="{057ADBE9-4789-4AA4-B12D-E26DE497856D}"/>
    <cellStyle name="Separador de milhares 3 6 5" xfId="2769" xr:uid="{691A3BE2-7DC1-4E16-9FF5-572BC18BF6E8}"/>
    <cellStyle name="Separador de milhares 3 6 6" xfId="3694" xr:uid="{698492CF-A00F-4581-BC03-DB55164F1776}"/>
    <cellStyle name="Separador de milhares 3 7" xfId="1482" xr:uid="{F873900B-A20C-493F-9FE4-18D2E60817E8}"/>
    <cellStyle name="Separador de milhares 3 8" xfId="1483" xr:uid="{5590DBCF-0F32-465A-BC96-9B3F85F05541}"/>
    <cellStyle name="Separador de milhares 3 9" xfId="1484" xr:uid="{E310DA13-84F4-47A9-99C5-250E5B35A79E}"/>
    <cellStyle name="Separador de milhares 3_Pasta1" xfId="1485" xr:uid="{22AB7818-F15C-4AA3-BD9A-3B51EF3A6B19}"/>
    <cellStyle name="Separador de milhares 4" xfId="1486" xr:uid="{72DD5B60-2200-453A-994D-707B1399389F}"/>
    <cellStyle name="Separador de milhares 4 2" xfId="1487" xr:uid="{9E75D77F-758B-493E-9B2D-A139BC36D93C}"/>
    <cellStyle name="Separador de milhares 4 2 2" xfId="1488" xr:uid="{DD4F3434-55FE-4841-A8E4-BD4A06C1C692}"/>
    <cellStyle name="Separador de milhares 4 2 2 2" xfId="1489" xr:uid="{0627766E-E18B-455C-8546-8C9EAD9F81F8}"/>
    <cellStyle name="Separador de milhares 4 2 2 2 2" xfId="2775" xr:uid="{E8713B70-D884-49C8-AAA3-5C2FBD16D04B}"/>
    <cellStyle name="Separador de milhares 4 2 2 3" xfId="2012" xr:uid="{26FE4768-BEC3-4E2B-88C7-114EACA57AE9}"/>
    <cellStyle name="Separador de milhares 4 2 2 3 2" xfId="3267" xr:uid="{F9B9222A-7662-4F07-BCEF-A03CCB4C56A6}"/>
    <cellStyle name="Separador de milhares 4 2 2 4" xfId="2774" xr:uid="{57C4F9A5-329B-4C2F-B99E-E88EBDDA7E45}"/>
    <cellStyle name="Separador de milhares 4 2 2 5" xfId="3697" xr:uid="{A71E8747-B260-4C0E-9FF4-AE7ACA0C138D}"/>
    <cellStyle name="Separador de milhares 4 2 3" xfId="1490" xr:uid="{E8566D91-F3B8-4276-8776-1125EAE7BBB7}"/>
    <cellStyle name="Separador de milhares 4 2 3 2" xfId="2776" xr:uid="{A82C802C-4493-488A-A1C0-C7A76EB26DC3}"/>
    <cellStyle name="Separador de milhares 4 2 4" xfId="2011" xr:uid="{3ECDDE9E-82CB-4318-9213-C2BB31EA2121}"/>
    <cellStyle name="Separador de milhares 4 2 4 2" xfId="3266" xr:uid="{3CE29260-070B-474A-840D-69A4E298D39E}"/>
    <cellStyle name="Separador de milhares 4 2 5" xfId="2773" xr:uid="{2F319D00-5B65-4D69-B0F5-A495FEF4E89B}"/>
    <cellStyle name="Separador de milhares 4 2 6" xfId="3696" xr:uid="{7B19ABF0-25B7-4A20-A8ED-E2B214E15AC2}"/>
    <cellStyle name="Separador de milhares 4 3" xfId="1491" xr:uid="{18B76FBC-A87A-445B-82BE-9848779D7BBF}"/>
    <cellStyle name="Separador de milhares 4 3 2" xfId="1492" xr:uid="{2744B6FD-20C3-4438-9E52-E039568C6309}"/>
    <cellStyle name="Separador de milhares 4 3 2 2" xfId="1493" xr:uid="{64E4F9C8-E797-485D-9B80-066C941B02A5}"/>
    <cellStyle name="Separador de milhares 4 3 2 2 2" xfId="2779" xr:uid="{C6554672-767F-4A5E-806C-CCFDE17E7BF9}"/>
    <cellStyle name="Separador de milhares 4 3 2 3" xfId="2014" xr:uid="{B04FAB9E-C437-42FF-B480-4E35C77E82A6}"/>
    <cellStyle name="Separador de milhares 4 3 2 3 2" xfId="3269" xr:uid="{448C77B6-1310-45E3-A926-C53732027C8E}"/>
    <cellStyle name="Separador de milhares 4 3 2 4" xfId="2778" xr:uid="{6D6EC4C1-CC5D-4CA2-9F96-B0ED30114C76}"/>
    <cellStyle name="Separador de milhares 4 3 2 5" xfId="3699" xr:uid="{EA8FAECB-A200-41E7-9185-9D96C250F1B9}"/>
    <cellStyle name="Separador de milhares 4 3 3" xfId="1494" xr:uid="{E7C627CF-6191-4CCD-80FE-8332D030584E}"/>
    <cellStyle name="Separador de milhares 4 3 3 2" xfId="2780" xr:uid="{5A1D0F9C-B207-4BDA-93FE-F3F5B161481B}"/>
    <cellStyle name="Separador de milhares 4 3 4" xfId="2013" xr:uid="{33EB893A-DF7F-4162-AA0A-BF0A533B8394}"/>
    <cellStyle name="Separador de milhares 4 3 4 2" xfId="3268" xr:uid="{44918971-A526-4DAB-B987-824E3118DB5E}"/>
    <cellStyle name="Separador de milhares 4 3 5" xfId="2777" xr:uid="{EFEA72CF-C84F-4978-8945-27371ED2BD61}"/>
    <cellStyle name="Separador de milhares 4 3 6" xfId="3698" xr:uid="{C7E8B1F0-3069-4703-9308-80F06A92B934}"/>
    <cellStyle name="Separador de milhares 4 4" xfId="1495" xr:uid="{B0E4CC72-7B61-4B1C-9524-FE2194CE4498}"/>
    <cellStyle name="Separador de milhares 4 4 2" xfId="1496" xr:uid="{0887D877-20B6-4671-B216-E3E63DAE3DE7}"/>
    <cellStyle name="Separador de milhares 4 4 2 2" xfId="1497" xr:uid="{B1E47A35-1D8C-4101-BA3F-9966A647CB5A}"/>
    <cellStyle name="Separador de milhares 4 4 2 2 2" xfId="2783" xr:uid="{5E74D40E-7BC1-43ED-8A46-8F758CB74A75}"/>
    <cellStyle name="Separador de milhares 4 4 2 3" xfId="2016" xr:uid="{20C924E9-84B7-451B-9D08-6DA462A50395}"/>
    <cellStyle name="Separador de milhares 4 4 2 3 2" xfId="3271" xr:uid="{F6FC53F4-2A89-47CB-94B0-63DF578CAE9D}"/>
    <cellStyle name="Separador de milhares 4 4 2 4" xfId="2782" xr:uid="{8B8CD09C-92D2-4228-B00A-05B5B0CA7282}"/>
    <cellStyle name="Separador de milhares 4 4 2 5" xfId="3701" xr:uid="{A3F81E83-63BE-4C06-93F5-2D60A0E19849}"/>
    <cellStyle name="Separador de milhares 4 4 3" xfId="1498" xr:uid="{7503A03A-0083-4469-A2F7-3702A7CE0D3A}"/>
    <cellStyle name="Separador de milhares 4 4 3 2" xfId="2784" xr:uid="{4C507423-81B9-4CA2-A47C-1ADB8CC55DBE}"/>
    <cellStyle name="Separador de milhares 4 4 4" xfId="2015" xr:uid="{421D6D2F-4E2A-4705-812A-1507F3D9D3A4}"/>
    <cellStyle name="Separador de milhares 4 4 4 2" xfId="3270" xr:uid="{595232C3-CBA7-4612-8E91-7BC3DD65D2B3}"/>
    <cellStyle name="Separador de milhares 4 4 5" xfId="2781" xr:uid="{455B9D0D-5CC9-4767-87E7-5FDB3013C36D}"/>
    <cellStyle name="Separador de milhares 4 4 6" xfId="3700" xr:uid="{16AF42B8-D695-4A5A-8E07-1484B28F0507}"/>
    <cellStyle name="Separador de milhares 4 5" xfId="1499" xr:uid="{CE11AF43-6C66-478F-AB84-4EA79F5B12D8}"/>
    <cellStyle name="Separador de milhares 4 5 2" xfId="1500" xr:uid="{9D62A00B-38E3-4D1C-861D-C8101660BD26}"/>
    <cellStyle name="Separador de milhares 4 5 2 2" xfId="1501" xr:uid="{CF357B6D-EBF2-457A-8EDF-029073B31D54}"/>
    <cellStyle name="Separador de milhares 4 5 2 2 2" xfId="2787" xr:uid="{C498F9CB-0A36-4FB8-A5C3-A2FF5DFF129B}"/>
    <cellStyle name="Separador de milhares 4 5 2 3" xfId="2018" xr:uid="{3D9FB1C5-63EE-4B59-8CA8-C19E9C3618FC}"/>
    <cellStyle name="Separador de milhares 4 5 2 3 2" xfId="3273" xr:uid="{872348D4-8D0F-441C-9652-DF42A5046F9C}"/>
    <cellStyle name="Separador de milhares 4 5 2 4" xfId="2786" xr:uid="{2E02E86D-371F-4AED-A679-AEBF611C6611}"/>
    <cellStyle name="Separador de milhares 4 5 2 5" xfId="3703" xr:uid="{46047BDB-8218-4AD6-B69B-B75F3B5A2C49}"/>
    <cellStyle name="Separador de milhares 4 5 3" xfId="1502" xr:uid="{7993AB13-ACD4-4751-869B-CB8A237847C3}"/>
    <cellStyle name="Separador de milhares 4 5 3 2" xfId="2788" xr:uid="{0EA63A27-3A21-4841-9747-149F6BD1DF6B}"/>
    <cellStyle name="Separador de milhares 4 5 4" xfId="2017" xr:uid="{DE68D37B-2D4D-4B66-BF59-57AD64B7BCBF}"/>
    <cellStyle name="Separador de milhares 4 5 4 2" xfId="3272" xr:uid="{9EA30300-7DD8-4A86-98ED-9DD613E3C9BF}"/>
    <cellStyle name="Separador de milhares 4 5 5" xfId="2785" xr:uid="{707B8184-CFAA-4E5D-8F1C-9830E4091761}"/>
    <cellStyle name="Separador de milhares 4 5 6" xfId="3702" xr:uid="{27034179-953C-4E21-8AD1-57B1433969AD}"/>
    <cellStyle name="Separador de milhares 4 6" xfId="1503" xr:uid="{26D3C727-55B3-4811-B8FB-25902DD92381}"/>
    <cellStyle name="Separador de milhares 4 6 2" xfId="1504" xr:uid="{DC0267FA-2524-4F41-BF62-FF9160D35734}"/>
    <cellStyle name="Separador de milhares 4 6 2 2" xfId="1505" xr:uid="{16A4D794-066D-4582-AC1E-31C2ED91247E}"/>
    <cellStyle name="Separador de milhares 4 6 2 2 2" xfId="2791" xr:uid="{E6820BF3-1D67-428A-8056-4CC0E6A0566D}"/>
    <cellStyle name="Separador de milhares 4 6 2 3" xfId="2020" xr:uid="{3D5DCD56-BDB8-4560-9717-5B0DBAC9813A}"/>
    <cellStyle name="Separador de milhares 4 6 2 3 2" xfId="3275" xr:uid="{8E536A44-8805-400D-9DB9-536C2532BBA5}"/>
    <cellStyle name="Separador de milhares 4 6 2 4" xfId="2790" xr:uid="{F922B94A-3B9E-423F-A72D-8CD2F9F89F7D}"/>
    <cellStyle name="Separador de milhares 4 6 2 5" xfId="3705" xr:uid="{CF166283-A36F-4C9A-BCA4-F1367071E158}"/>
    <cellStyle name="Separador de milhares 4 6 3" xfId="1506" xr:uid="{C867FDDD-5C52-434E-98A0-4AF88BAA6EA4}"/>
    <cellStyle name="Separador de milhares 4 6 3 2" xfId="2792" xr:uid="{8AEE9952-DA9D-4128-8186-413ADE881CEC}"/>
    <cellStyle name="Separador de milhares 4 6 4" xfId="2019" xr:uid="{799F8726-C231-48C5-8893-6EEF01DD848B}"/>
    <cellStyle name="Separador de milhares 4 6 4 2" xfId="3274" xr:uid="{16881EA5-4183-4500-9978-66A6842D556E}"/>
    <cellStyle name="Separador de milhares 4 6 5" xfId="2789" xr:uid="{98809EB8-1FFA-47E1-917C-E2B915CE37EA}"/>
    <cellStyle name="Separador de milhares 4 6 6" xfId="3704" xr:uid="{3D4F6EE3-8F31-414B-9C98-61944CC65E8E}"/>
    <cellStyle name="Separador de milhares 4 7" xfId="1507" xr:uid="{24C74051-2EB6-45B7-A946-AFAD2C73DFA9}"/>
    <cellStyle name="Separador de milhares 4 7 2" xfId="1508" xr:uid="{3F8E1B28-28F8-4819-8E46-AE2D8A79D292}"/>
    <cellStyle name="Separador de milhares 4 7 2 2" xfId="1509" xr:uid="{0B46C533-C493-4916-8861-4BBB35ED27E7}"/>
    <cellStyle name="Separador de milhares 4 7 2 2 2" xfId="2795" xr:uid="{62CA649D-E5AE-435B-9CA8-B01D7D7EA600}"/>
    <cellStyle name="Separador de milhares 4 7 2 3" xfId="2022" xr:uid="{F35E6DCA-E1E4-49A8-BF77-7B8D67D8DE2B}"/>
    <cellStyle name="Separador de milhares 4 7 2 3 2" xfId="3277" xr:uid="{137681F3-3D65-480D-A811-D544B8A38000}"/>
    <cellStyle name="Separador de milhares 4 7 2 4" xfId="2794" xr:uid="{064DB2FC-E8A0-41AE-84CC-C1B2F48F0FEE}"/>
    <cellStyle name="Separador de milhares 4 7 2 5" xfId="3707" xr:uid="{1BE4F995-A788-4EF2-BD9D-75389D5A5934}"/>
    <cellStyle name="Separador de milhares 4 7 3" xfId="1510" xr:uid="{5DB1142B-9FD4-441A-9ADC-9B9C05C33AF5}"/>
    <cellStyle name="Separador de milhares 4 7 3 2" xfId="2796" xr:uid="{92E8E099-F224-491A-94BF-777202D82D1A}"/>
    <cellStyle name="Separador de milhares 4 7 4" xfId="2021" xr:uid="{EF483A10-2E8B-42AE-8ED4-FC3F797B95C2}"/>
    <cellStyle name="Separador de milhares 4 7 4 2" xfId="3276" xr:uid="{F1E20AC7-A17C-4AD5-8C9E-7A61B027A06F}"/>
    <cellStyle name="Separador de milhares 4 7 5" xfId="2793" xr:uid="{9522546F-29B6-4F09-B13E-82BFAE0D3BA5}"/>
    <cellStyle name="Separador de milhares 4 7 6" xfId="3706" xr:uid="{0F2AB654-C5B8-4967-8F64-1D0FC2B0A04C}"/>
    <cellStyle name="Separador de milhares 5" xfId="1511" xr:uid="{FBF8A39A-BB37-4B59-B64B-2A3E7599A5BF}"/>
    <cellStyle name="Separador de milhares 5 10" xfId="3708" xr:uid="{2BF5E7A6-1A36-43B9-B157-82E67DE1F1AE}"/>
    <cellStyle name="Separador de milhares 5 2" xfId="1512" xr:uid="{1A448150-7F84-4AD3-A7D9-69D2CF267EC2}"/>
    <cellStyle name="Separador de milhares 5 2 2" xfId="1513" xr:uid="{76999BD4-8DC6-4AEA-A294-99233EAA106A}"/>
    <cellStyle name="Separador de milhares 5 2 2 2" xfId="1514" xr:uid="{394E93FE-0F21-424E-B989-17744F304C00}"/>
    <cellStyle name="Separador de milhares 5 2 2 2 2" xfId="2800" xr:uid="{BAD6F21F-1E65-4F99-8A0A-62ACFA70A62A}"/>
    <cellStyle name="Separador de milhares 5 2 2 3" xfId="2025" xr:uid="{B45F2CB0-2F0A-4163-8C64-0982FF27BBB1}"/>
    <cellStyle name="Separador de milhares 5 2 2 3 2" xfId="3280" xr:uid="{E0D22AA5-D847-48CC-A426-876E9CEE6B1C}"/>
    <cellStyle name="Separador de milhares 5 2 2 4" xfId="2799" xr:uid="{44EEA85B-967D-4595-BF70-1B3F360434B6}"/>
    <cellStyle name="Separador de milhares 5 2 2 5" xfId="3710" xr:uid="{CD07FC87-D41F-45A5-9A01-713AC66A344E}"/>
    <cellStyle name="Separador de milhares 5 2 3" xfId="1515" xr:uid="{4B9FF04A-FC6D-4E45-A190-764D15924B93}"/>
    <cellStyle name="Separador de milhares 5 2 3 2" xfId="2801" xr:uid="{18E809C3-1340-4D7F-A8DC-CF79A53CC165}"/>
    <cellStyle name="Separador de milhares 5 2 4" xfId="2024" xr:uid="{72DC2E17-E911-48EA-9E46-4895F6B02A09}"/>
    <cellStyle name="Separador de milhares 5 2 4 2" xfId="3279" xr:uid="{F4DCBDCB-BDA6-4DD5-B5FC-D41777A9BC63}"/>
    <cellStyle name="Separador de milhares 5 2 5" xfId="2798" xr:uid="{76114B1F-75B5-45A1-AAE8-91CA6381167C}"/>
    <cellStyle name="Separador de milhares 5 2 6" xfId="3709" xr:uid="{1FFC0620-E297-4B4F-BAAD-4942D654A2F3}"/>
    <cellStyle name="Separador de milhares 5 3" xfId="1516" xr:uid="{305A5CFC-ECAA-4022-9575-3FA1B5638451}"/>
    <cellStyle name="Separador de milhares 5 3 2" xfId="1517" xr:uid="{016CB96A-493F-4511-80E2-30619EFC7E4D}"/>
    <cellStyle name="Separador de milhares 5 3 2 2" xfId="1518" xr:uid="{2145CB5A-1E68-48D0-84CB-AE8FEF03BCB0}"/>
    <cellStyle name="Separador de milhares 5 3 2 2 2" xfId="2804" xr:uid="{5D65E60B-FF6A-4624-9AC3-604F6EB7D32B}"/>
    <cellStyle name="Separador de milhares 5 3 2 3" xfId="2027" xr:uid="{194C6A2B-A558-4419-86A1-A9F2FEF5D920}"/>
    <cellStyle name="Separador de milhares 5 3 2 3 2" xfId="3282" xr:uid="{1B80B9B6-51E7-4EB3-B392-195855516FBE}"/>
    <cellStyle name="Separador de milhares 5 3 2 4" xfId="2803" xr:uid="{30B8A436-C021-441E-9EC6-75C7E97DB640}"/>
    <cellStyle name="Separador de milhares 5 3 2 5" xfId="3712" xr:uid="{97E9C553-034D-402E-8730-283B48972F9D}"/>
    <cellStyle name="Separador de milhares 5 3 3" xfId="1519" xr:uid="{352592DA-F0B0-4066-9103-E2759114240E}"/>
    <cellStyle name="Separador de milhares 5 3 3 2" xfId="2805" xr:uid="{A8757D5D-7812-48B7-BB0C-73E44733C851}"/>
    <cellStyle name="Separador de milhares 5 3 4" xfId="2026" xr:uid="{64CB2D6B-4C74-4550-B1B0-681E61369BF0}"/>
    <cellStyle name="Separador de milhares 5 3 4 2" xfId="3281" xr:uid="{4984434C-5297-4E83-8A8F-F227EE69F2ED}"/>
    <cellStyle name="Separador de milhares 5 3 5" xfId="2802" xr:uid="{E98BB2FF-8CC3-455E-A814-15F0906AE9DF}"/>
    <cellStyle name="Separador de milhares 5 3 6" xfId="3711" xr:uid="{41BDF994-06DA-4EA8-A96C-4555E910A336}"/>
    <cellStyle name="Separador de milhares 5 4" xfId="1520" xr:uid="{4A68BC25-EB68-4193-B259-96296CA0723F}"/>
    <cellStyle name="Separador de milhares 5 4 2" xfId="1521" xr:uid="{02406282-DB65-4626-87D1-CE9028BF5779}"/>
    <cellStyle name="Separador de milhares 5 4 2 2" xfId="1522" xr:uid="{E785655A-ADC6-46DB-ADA6-74ED0B9A8E50}"/>
    <cellStyle name="Separador de milhares 5 4 2 2 2" xfId="2808" xr:uid="{64B0B93E-2A17-4C29-A968-1EB07A58EF52}"/>
    <cellStyle name="Separador de milhares 5 4 2 3" xfId="2029" xr:uid="{E4C80EE7-E346-48D1-B699-E6E5554C1C49}"/>
    <cellStyle name="Separador de milhares 5 4 2 3 2" xfId="3284" xr:uid="{771977EC-90D0-491C-B7C0-9B4591F28D34}"/>
    <cellStyle name="Separador de milhares 5 4 2 4" xfId="2807" xr:uid="{F2587175-1071-47BF-9C98-76F0C69B5A6F}"/>
    <cellStyle name="Separador de milhares 5 4 2 5" xfId="3714" xr:uid="{A504FA75-2127-4229-8233-FEEBCAB49796}"/>
    <cellStyle name="Separador de milhares 5 4 3" xfId="1523" xr:uid="{1AF80044-1219-499B-BE28-BD98307168F1}"/>
    <cellStyle name="Separador de milhares 5 4 3 2" xfId="2809" xr:uid="{E4270BE1-BF22-458B-9FD5-9F8B6B0BB7A6}"/>
    <cellStyle name="Separador de milhares 5 4 4" xfId="2028" xr:uid="{835DF749-795E-4356-B101-D350D2B569DB}"/>
    <cellStyle name="Separador de milhares 5 4 4 2" xfId="3283" xr:uid="{84277672-B2E1-442D-A683-97D6FD0CAE82}"/>
    <cellStyle name="Separador de milhares 5 4 5" xfId="2806" xr:uid="{AB2C85E5-4C36-40A8-8038-171242BDCE73}"/>
    <cellStyle name="Separador de milhares 5 4 6" xfId="3713" xr:uid="{5B088BFF-E62B-45FB-BA15-E3B0D72FAEFD}"/>
    <cellStyle name="Separador de milhares 5 5" xfId="1524" xr:uid="{500D5468-541C-4302-AAA8-B1DC378272C4}"/>
    <cellStyle name="Separador de milhares 5 5 2" xfId="1525" xr:uid="{FF678122-856F-4E51-92A8-2E9779BD4925}"/>
    <cellStyle name="Separador de milhares 5 5 2 2" xfId="1526" xr:uid="{69514454-E88D-48AA-B54E-A2748D7BD6D7}"/>
    <cellStyle name="Separador de milhares 5 5 2 2 2" xfId="2812" xr:uid="{9F61B8CF-8DFC-480B-AE4C-5D5C1A728553}"/>
    <cellStyle name="Separador de milhares 5 5 2 3" xfId="2031" xr:uid="{C40158FA-05C4-4877-A12C-7E34B23E9E59}"/>
    <cellStyle name="Separador de milhares 5 5 2 3 2" xfId="3286" xr:uid="{A3B0C269-1010-4562-8592-B81DA296CAC2}"/>
    <cellStyle name="Separador de milhares 5 5 2 4" xfId="2811" xr:uid="{7AA1E24F-EC32-428F-9AA3-37E0BBE30B83}"/>
    <cellStyle name="Separador de milhares 5 5 2 5" xfId="3716" xr:uid="{54F392FA-9A4F-4901-A293-A9C0B5A2D1A0}"/>
    <cellStyle name="Separador de milhares 5 5 3" xfId="1527" xr:uid="{4F8F7ACD-598F-4E5B-9AB6-5BAA39166C8A}"/>
    <cellStyle name="Separador de milhares 5 5 3 2" xfId="2813" xr:uid="{1DE14D37-EFA0-407C-B8C3-99EF13E5D4AA}"/>
    <cellStyle name="Separador de milhares 5 5 4" xfId="2030" xr:uid="{D8EEE48C-F6E4-482F-AAC2-3CABA0A44D9C}"/>
    <cellStyle name="Separador de milhares 5 5 4 2" xfId="3285" xr:uid="{8EEFD54B-5ED8-4AF3-9608-BE3308175690}"/>
    <cellStyle name="Separador de milhares 5 5 5" xfId="2810" xr:uid="{9DFFDE41-4110-42B3-B399-A32370F7D436}"/>
    <cellStyle name="Separador de milhares 5 5 6" xfId="3715" xr:uid="{AF0DBEAE-6D3D-4190-B23D-6D2FCF844B5B}"/>
    <cellStyle name="Separador de milhares 5 6" xfId="1528" xr:uid="{0BA98873-9D62-4C76-8B68-CCC7312051E1}"/>
    <cellStyle name="Separador de milhares 5 6 2" xfId="1529" xr:uid="{A7B611CB-BDB5-46CF-980F-49A8078ACD29}"/>
    <cellStyle name="Separador de milhares 5 6 2 2" xfId="1530" xr:uid="{5087142F-7777-456D-B6F0-40E8AE4730C7}"/>
    <cellStyle name="Separador de milhares 5 6 2 2 2" xfId="2816" xr:uid="{4A633C45-EF4F-4D40-984A-78256399A298}"/>
    <cellStyle name="Separador de milhares 5 6 2 3" xfId="2033" xr:uid="{17649A52-1D5A-4A11-B9F6-54E07F3140C7}"/>
    <cellStyle name="Separador de milhares 5 6 2 3 2" xfId="3288" xr:uid="{617052F1-2940-4DF1-BB6C-3B82B6000E40}"/>
    <cellStyle name="Separador de milhares 5 6 2 4" xfId="2815" xr:uid="{17E8C679-078C-49C4-B21C-C124F3EB731D}"/>
    <cellStyle name="Separador de milhares 5 6 2 5" xfId="3718" xr:uid="{7E171162-E544-4BB9-BFA0-F81C8937112A}"/>
    <cellStyle name="Separador de milhares 5 6 3" xfId="1531" xr:uid="{034251A3-BF28-4F8C-AA25-1D5D8B1F75DD}"/>
    <cellStyle name="Separador de milhares 5 6 3 2" xfId="2817" xr:uid="{D9034FC3-09E9-4ECF-B3F8-7EE55B5EE2DD}"/>
    <cellStyle name="Separador de milhares 5 6 4" xfId="2032" xr:uid="{BC251BFD-3E2F-41A1-9649-4DF00BF7918F}"/>
    <cellStyle name="Separador de milhares 5 6 4 2" xfId="3287" xr:uid="{F44C790D-B8B7-471C-AD17-33AB488774AF}"/>
    <cellStyle name="Separador de milhares 5 6 5" xfId="2814" xr:uid="{EDC8D641-878C-421E-A3AE-8EEBFED48880}"/>
    <cellStyle name="Separador de milhares 5 6 6" xfId="3717" xr:uid="{22EA3086-E661-4E10-B6DB-3C8758347674}"/>
    <cellStyle name="Separador de milhares 5 7" xfId="1532" xr:uid="{DB332226-2B42-4761-BFA9-4C20499C6E23}"/>
    <cellStyle name="Separador de milhares 5 7 2" xfId="1533" xr:uid="{F7462EF7-B99C-4E11-969E-3631E446131E}"/>
    <cellStyle name="Separador de milhares 5 7 2 2" xfId="2819" xr:uid="{590A2422-7088-47B2-91AB-2059191A27FE}"/>
    <cellStyle name="Separador de milhares 5 7 3" xfId="2034" xr:uid="{5AD5923F-BD1D-4361-A31F-486E7EA8C57C}"/>
    <cellStyle name="Separador de milhares 5 7 3 2" xfId="3289" xr:uid="{43070708-08EE-4F8D-A21A-50C328C23719}"/>
    <cellStyle name="Separador de milhares 5 7 4" xfId="2818" xr:uid="{19725905-3AD9-4FC7-966D-A6F00C6991D3}"/>
    <cellStyle name="Separador de milhares 5 7 5" xfId="3719" xr:uid="{192225F5-A294-4231-8E2A-6E706BA19C55}"/>
    <cellStyle name="Separador de milhares 5 8" xfId="2023" xr:uid="{5BEF049F-5665-4A06-861D-729606536077}"/>
    <cellStyle name="Separador de milhares 5 8 2" xfId="3278" xr:uid="{B57038D5-21D9-4807-A250-0B632E3F2661}"/>
    <cellStyle name="Separador de milhares 5 9" xfId="2797" xr:uid="{24C919E5-21EB-4DE6-8FF4-0E790E6C5D3E}"/>
    <cellStyle name="Separador de milhares 6" xfId="1534" xr:uid="{CE45FBB0-2906-4811-B814-F198B2D2A28C}"/>
    <cellStyle name="Separador de milhares 6 10" xfId="1535" xr:uid="{49CA3CB7-57D6-423C-AADA-1CBEA93EEC6C}"/>
    <cellStyle name="Separador de milhares 6 10 2" xfId="1536" xr:uid="{A380DA1D-31EE-4F73-9643-019883D3A65A}"/>
    <cellStyle name="Separador de milhares 6 10 2 2" xfId="1537" xr:uid="{5BB6845C-A6F5-474B-9CFC-4EED01F957C9}"/>
    <cellStyle name="Separador de milhares 6 10 2 2 2" xfId="2822" xr:uid="{415BCC5A-AB31-4C0C-89BD-AD0B9637AB87}"/>
    <cellStyle name="Separador de milhares 6 10 2 3" xfId="2036" xr:uid="{557806A4-C1C3-4C4A-951C-70058AEC16F2}"/>
    <cellStyle name="Separador de milhares 6 10 2 3 2" xfId="3291" xr:uid="{B71F07F5-0678-4E76-A70C-22441D9183CD}"/>
    <cellStyle name="Separador de milhares 6 10 2 4" xfId="2821" xr:uid="{A229FCCC-4951-4B51-8BC9-B10B37177B15}"/>
    <cellStyle name="Separador de milhares 6 10 2 5" xfId="3721" xr:uid="{03260F7E-76E2-4116-8BFD-D730F93E660D}"/>
    <cellStyle name="Separador de milhares 6 10 3" xfId="1538" xr:uid="{F515A43D-899A-4E9E-9807-DD7481D2BD7C}"/>
    <cellStyle name="Separador de milhares 6 10 3 2" xfId="2823" xr:uid="{0F452208-CF25-461C-BC5A-0A44B40578C5}"/>
    <cellStyle name="Separador de milhares 6 10 4" xfId="2035" xr:uid="{733C83B7-2B4F-45B8-8535-23FE653EC3EF}"/>
    <cellStyle name="Separador de milhares 6 10 4 2" xfId="3290" xr:uid="{9D3AB2BC-3119-434E-A79D-AD1371D95A81}"/>
    <cellStyle name="Separador de milhares 6 10 5" xfId="2820" xr:uid="{22E8C94F-E133-4A73-B09D-AE284B26F3A6}"/>
    <cellStyle name="Separador de milhares 6 10 6" xfId="3720" xr:uid="{52502F83-3E8A-43F7-A448-7FF45EF9E106}"/>
    <cellStyle name="Separador de milhares 6 11" xfId="1539" xr:uid="{C26EAEB0-5FD6-4485-A09F-FE7979F89568}"/>
    <cellStyle name="Separador de milhares 6 11 2" xfId="1540" xr:uid="{68F27CD0-D9DA-44E5-A5C8-44D4E502A39B}"/>
    <cellStyle name="Separador de milhares 6 11 2 2" xfId="1541" xr:uid="{79859405-3F85-49E1-881D-A5B7A8AB73F2}"/>
    <cellStyle name="Separador de milhares 6 11 2 2 2" xfId="2826" xr:uid="{A992323A-56C7-47B6-9995-73BC933B6432}"/>
    <cellStyle name="Separador de milhares 6 11 2 3" xfId="2038" xr:uid="{BC5AA5DA-1E7D-49C2-B991-D7143C9C4877}"/>
    <cellStyle name="Separador de milhares 6 11 2 3 2" xfId="3293" xr:uid="{89D22650-66C6-4EA1-BB17-9C796F85B5DA}"/>
    <cellStyle name="Separador de milhares 6 11 2 4" xfId="2825" xr:uid="{D162836F-4C5B-45DA-B472-088012F94155}"/>
    <cellStyle name="Separador de milhares 6 11 2 5" xfId="3723" xr:uid="{BB4DF03F-467B-4D04-8F05-210E8F7BAE9A}"/>
    <cellStyle name="Separador de milhares 6 11 3" xfId="1542" xr:uid="{18D0CD87-8979-4003-A991-583C76DECD54}"/>
    <cellStyle name="Separador de milhares 6 11 3 2" xfId="2827" xr:uid="{789907FA-37DD-44A0-BE5D-FC7FE45FFD8B}"/>
    <cellStyle name="Separador de milhares 6 11 4" xfId="2037" xr:uid="{59219B2E-E596-4883-9F49-E1F2ABE7104A}"/>
    <cellStyle name="Separador de milhares 6 11 4 2" xfId="3292" xr:uid="{EAA73894-3FC0-4B27-B915-CC94CBA081CB}"/>
    <cellStyle name="Separador de milhares 6 11 5" xfId="2824" xr:uid="{5FFF4443-336F-4BD9-87BF-AF3A7A5F134B}"/>
    <cellStyle name="Separador de milhares 6 11 6" xfId="3722" xr:uid="{B0F404FC-F2B2-431C-9EC9-69FEE04F0A68}"/>
    <cellStyle name="Separador de milhares 6 12" xfId="1543" xr:uid="{010EFA2A-A0EE-46FD-8F3C-B2C9664AEAAD}"/>
    <cellStyle name="Separador de milhares 6 12 2" xfId="1544" xr:uid="{D5A4E3BF-B425-4D43-83CA-4CF1C342FDE7}"/>
    <cellStyle name="Separador de milhares 6 12 2 2" xfId="1545" xr:uid="{A76010E1-A1CE-475D-8BEF-CB7F4F7055B3}"/>
    <cellStyle name="Separador de milhares 6 12 2 2 2" xfId="2830" xr:uid="{9C76BAE4-EF43-4FF3-B8FC-0695736FC02A}"/>
    <cellStyle name="Separador de milhares 6 12 2 3" xfId="2040" xr:uid="{55798BA0-BF7C-41A4-9B06-E96886780582}"/>
    <cellStyle name="Separador de milhares 6 12 2 3 2" xfId="3295" xr:uid="{CD133FD4-1089-4311-99D3-83E0F01B7F0E}"/>
    <cellStyle name="Separador de milhares 6 12 2 4" xfId="2829" xr:uid="{FAFE8EAC-FA85-40D2-BBE6-F29692ADC713}"/>
    <cellStyle name="Separador de milhares 6 12 2 5" xfId="3725" xr:uid="{78FE13A6-1C47-4128-ACDD-024969AE9729}"/>
    <cellStyle name="Separador de milhares 6 12 3" xfId="1546" xr:uid="{A953FE0B-BBAC-4939-94FA-C5A75C4AEF56}"/>
    <cellStyle name="Separador de milhares 6 12 3 2" xfId="2831" xr:uid="{CC11F0E2-350B-44E8-85CE-101FC2047D3A}"/>
    <cellStyle name="Separador de milhares 6 12 4" xfId="2039" xr:uid="{6F6AED75-4F18-4A02-BE9A-8DED37119F60}"/>
    <cellStyle name="Separador de milhares 6 12 4 2" xfId="3294" xr:uid="{42173C44-6905-49EF-99B4-B22B50DBD278}"/>
    <cellStyle name="Separador de milhares 6 12 5" xfId="2828" xr:uid="{9E134E69-4F9F-401F-8D36-D7032E752E41}"/>
    <cellStyle name="Separador de milhares 6 12 6" xfId="3724" xr:uid="{BC7C3FD0-17A1-4F6D-BA75-89B68D6227FE}"/>
    <cellStyle name="Separador de milhares 6 13" xfId="1547" xr:uid="{E75674F1-2050-46B8-8CD4-54E127B23A22}"/>
    <cellStyle name="Separador de milhares 6 13 2" xfId="1548" xr:uid="{AB4FF638-9934-45CD-9F54-0A1E01FDD4B3}"/>
    <cellStyle name="Separador de milhares 6 13 2 2" xfId="2833" xr:uid="{7CA380C8-8AB1-4AE3-9437-61012CA830E1}"/>
    <cellStyle name="Separador de milhares 6 13 3" xfId="2041" xr:uid="{8940C164-448E-4EB4-AE64-E3D6DE1B6746}"/>
    <cellStyle name="Separador de milhares 6 13 3 2" xfId="3296" xr:uid="{35184BB9-E1C1-4D9A-85B0-72A52E3BF8AE}"/>
    <cellStyle name="Separador de milhares 6 13 4" xfId="2832" xr:uid="{6D563346-B024-4CC7-8772-C3C3E399818D}"/>
    <cellStyle name="Separador de milhares 6 13 5" xfId="3726" xr:uid="{DF5B8961-BA15-448C-A166-B2144484B356}"/>
    <cellStyle name="Separador de milhares 6 2" xfId="1549" xr:uid="{0C6AFD48-E851-4C8A-A4F9-35025B017D17}"/>
    <cellStyle name="Separador de milhares 6 2 2" xfId="1550" xr:uid="{1E0680A2-B08F-4342-AD4D-DCB2BF20014D}"/>
    <cellStyle name="Separador de milhares 6 2 2 2" xfId="1551" xr:uid="{8CE775A1-B91B-4168-B4AE-10C5C554A7A7}"/>
    <cellStyle name="Separador de milhares 6 2 2 2 2" xfId="2836" xr:uid="{17D45490-9F7F-41DB-A205-1D9B545570F7}"/>
    <cellStyle name="Separador de milhares 6 2 2 3" xfId="2043" xr:uid="{E0819428-5331-434B-8969-02C82AC3C6F0}"/>
    <cellStyle name="Separador de milhares 6 2 2 3 2" xfId="3298" xr:uid="{E800BA2E-6465-45FC-A208-5500A063AAA9}"/>
    <cellStyle name="Separador de milhares 6 2 2 4" xfId="2835" xr:uid="{8E665D30-B5F5-40E3-BC4A-070471C53354}"/>
    <cellStyle name="Separador de milhares 6 2 2 5" xfId="3728" xr:uid="{D27CCCF5-F294-4B37-9C06-107923074CB2}"/>
    <cellStyle name="Separador de milhares 6 2 3" xfId="1552" xr:uid="{B22F1EA9-7AA3-43A3-B99C-B157810EF0AF}"/>
    <cellStyle name="Separador de milhares 6 2 3 2" xfId="2837" xr:uid="{C3C5B767-7C1A-4DEC-A1C3-A965000972AA}"/>
    <cellStyle name="Separador de milhares 6 2 4" xfId="2042" xr:uid="{144B30DA-6809-4811-81A8-EF54299B4EF1}"/>
    <cellStyle name="Separador de milhares 6 2 4 2" xfId="3297" xr:uid="{54A11CD6-41A6-4ACB-A127-CD2F6266DC19}"/>
    <cellStyle name="Separador de milhares 6 2 5" xfId="2834" xr:uid="{ED57EC38-B796-4763-A977-6CBA451DAA62}"/>
    <cellStyle name="Separador de milhares 6 2 6" xfId="3727" xr:uid="{42C3D651-3F0C-4C47-ADD4-42B3591FC3C2}"/>
    <cellStyle name="Separador de milhares 6 3" xfId="1553" xr:uid="{18BC0135-2A83-4171-9F8F-B928A24B7C0E}"/>
    <cellStyle name="Separador de milhares 6 3 2" xfId="1554" xr:uid="{CADC9298-44CB-4CEF-9E8D-569C157FDB68}"/>
    <cellStyle name="Separador de milhares 6 3 2 2" xfId="1555" xr:uid="{929F4998-B988-47D4-BDAD-B0DABF602C65}"/>
    <cellStyle name="Separador de milhares 6 3 2 2 2" xfId="2840" xr:uid="{175BAD53-3AE1-48DA-B6A3-603E94BAD2A7}"/>
    <cellStyle name="Separador de milhares 6 3 2 3" xfId="2045" xr:uid="{40E2A329-ECAB-46E2-9798-67E66BAAACB1}"/>
    <cellStyle name="Separador de milhares 6 3 2 3 2" xfId="3300" xr:uid="{FF65AD5D-8347-423D-A234-F5A069A8E3D2}"/>
    <cellStyle name="Separador de milhares 6 3 2 4" xfId="2839" xr:uid="{61005C56-96CE-4DDB-ACE1-19C396D6D7A5}"/>
    <cellStyle name="Separador de milhares 6 3 2 5" xfId="3730" xr:uid="{94BD9B50-103B-4FAE-AE1D-79CC766A8958}"/>
    <cellStyle name="Separador de milhares 6 3 3" xfId="1556" xr:uid="{921C6104-82E8-41E4-9B61-1D2C67E9FED7}"/>
    <cellStyle name="Separador de milhares 6 3 3 2" xfId="2841" xr:uid="{1BAA375C-3DE7-4F13-867E-221438DCA768}"/>
    <cellStyle name="Separador de milhares 6 3 4" xfId="2044" xr:uid="{D284985E-EFCE-435B-91ED-3B046BA7C02E}"/>
    <cellStyle name="Separador de milhares 6 3 4 2" xfId="3299" xr:uid="{7B078191-0860-43D8-9A07-C6E60B43FC36}"/>
    <cellStyle name="Separador de milhares 6 3 5" xfId="2838" xr:uid="{77F6EB8D-4842-4882-BE8B-3A4C9984E447}"/>
    <cellStyle name="Separador de milhares 6 3 6" xfId="3729" xr:uid="{3D44A7EE-1119-4E9B-BF2E-B8E21CD49A9B}"/>
    <cellStyle name="Separador de milhares 6 4" xfId="1557" xr:uid="{F3CC2FEA-C84D-4C16-9634-63356FCC938E}"/>
    <cellStyle name="Separador de milhares 6 4 2" xfId="1558" xr:uid="{62E4F37E-8FC3-47E7-A927-D5CCDD1301F0}"/>
    <cellStyle name="Separador de milhares 6 4 2 2" xfId="1559" xr:uid="{7F015930-6011-481D-8F56-ED43DA68C55E}"/>
    <cellStyle name="Separador de milhares 6 4 2 2 2" xfId="2844" xr:uid="{6B5385E9-646D-49E3-AFDF-DE4A7B21C9EC}"/>
    <cellStyle name="Separador de milhares 6 4 2 3" xfId="2047" xr:uid="{77F9B787-0278-4E76-A0B6-18E3CBD82626}"/>
    <cellStyle name="Separador de milhares 6 4 2 3 2" xfId="3302" xr:uid="{8BA6E078-90E0-4484-BE84-2D9FA1463936}"/>
    <cellStyle name="Separador de milhares 6 4 2 4" xfId="2843" xr:uid="{5EAF1690-588E-4941-B71C-4CFDEF003771}"/>
    <cellStyle name="Separador de milhares 6 4 2 5" xfId="3732" xr:uid="{D340824D-1244-4678-9A58-2599F3692B2E}"/>
    <cellStyle name="Separador de milhares 6 4 3" xfId="1560" xr:uid="{2F037C47-5AD8-4174-AD30-81EFF8F17ABF}"/>
    <cellStyle name="Separador de milhares 6 4 3 2" xfId="2845" xr:uid="{F05AB021-D052-44BD-9E24-BE6CD84CBEA7}"/>
    <cellStyle name="Separador de milhares 6 4 4" xfId="2046" xr:uid="{D5A097DF-B252-4961-BB04-97619EE187C5}"/>
    <cellStyle name="Separador de milhares 6 4 4 2" xfId="3301" xr:uid="{5A304BAF-B81A-4976-A84D-8A3198835E26}"/>
    <cellStyle name="Separador de milhares 6 4 5" xfId="2842" xr:uid="{ED58FE50-EB0C-4E6D-8B06-190225F556A9}"/>
    <cellStyle name="Separador de milhares 6 4 6" xfId="3731" xr:uid="{F8B66FE6-E53B-49D3-A2D7-FFF3BCAA8CC3}"/>
    <cellStyle name="Separador de milhares 6 5" xfId="1561" xr:uid="{4B86E1B4-5147-46C0-AE75-1CE2600942B3}"/>
    <cellStyle name="Separador de milhares 6 5 2" xfId="1562" xr:uid="{94D7CF85-8303-4021-AD5B-30F01B8CDD8B}"/>
    <cellStyle name="Separador de milhares 6 5 2 2" xfId="1563" xr:uid="{713B428E-2F15-4025-897E-A986C0292FEB}"/>
    <cellStyle name="Separador de milhares 6 5 2 2 2" xfId="2848" xr:uid="{6A759CD4-2B4F-4CA3-AB08-6FC1F3C48827}"/>
    <cellStyle name="Separador de milhares 6 5 2 3" xfId="2049" xr:uid="{1397522F-1F92-41A2-8B60-10F96E146E94}"/>
    <cellStyle name="Separador de milhares 6 5 2 3 2" xfId="3304" xr:uid="{6DFC5176-F987-4B0B-BE6D-5BF50F6681F4}"/>
    <cellStyle name="Separador de milhares 6 5 2 4" xfId="2847" xr:uid="{3ADFCE3D-82D5-471E-B6A4-17A265E164EE}"/>
    <cellStyle name="Separador de milhares 6 5 2 5" xfId="3734" xr:uid="{CA594D50-3111-40AE-8F44-1D594205BEA4}"/>
    <cellStyle name="Separador de milhares 6 5 3" xfId="1564" xr:uid="{B1A94ADF-62BD-4F40-8B22-5C217FF66D6E}"/>
    <cellStyle name="Separador de milhares 6 5 3 2" xfId="2849" xr:uid="{7F7680E5-69AF-490D-A5FA-19261BE8414B}"/>
    <cellStyle name="Separador de milhares 6 5 4" xfId="2048" xr:uid="{AE5EFA89-42B4-4047-AEB5-0CE17793F018}"/>
    <cellStyle name="Separador de milhares 6 5 4 2" xfId="3303" xr:uid="{4FFB7F23-A98C-463D-A28F-6EA14DB563DB}"/>
    <cellStyle name="Separador de milhares 6 5 5" xfId="2846" xr:uid="{5D8941D2-A7AC-44CF-85D9-80556B336C7A}"/>
    <cellStyle name="Separador de milhares 6 5 6" xfId="3733" xr:uid="{9ECB0C8A-126A-4966-AAFB-641CFF626641}"/>
    <cellStyle name="Separador de milhares 6 6" xfId="1565" xr:uid="{6A0CD862-825C-4444-8B91-B6676488A6C1}"/>
    <cellStyle name="Separador de milhares 6 6 2" xfId="1566" xr:uid="{85B5235A-61D6-449E-8BB5-9AD11B83C8BA}"/>
    <cellStyle name="Separador de milhares 6 6 2 2" xfId="1567" xr:uid="{63F4132E-52D5-4968-8464-AFD622A0BD42}"/>
    <cellStyle name="Separador de milhares 6 6 2 2 2" xfId="2852" xr:uid="{551B388D-4E74-4D3A-AEC2-AFFBAB93F06A}"/>
    <cellStyle name="Separador de milhares 6 6 2 3" xfId="2051" xr:uid="{BA8C432E-CF17-40B8-A9A4-E7A8734170A5}"/>
    <cellStyle name="Separador de milhares 6 6 2 3 2" xfId="3306" xr:uid="{ADCFFB71-3872-44C6-8502-085D193C110E}"/>
    <cellStyle name="Separador de milhares 6 6 2 4" xfId="2851" xr:uid="{B4CBF00F-D7F0-4071-BFF6-C6159697688D}"/>
    <cellStyle name="Separador de milhares 6 6 2 5" xfId="3736" xr:uid="{E35F2FF3-ACF1-4DA6-8CD0-D44F25210581}"/>
    <cellStyle name="Separador de milhares 6 6 3" xfId="1568" xr:uid="{878BFD89-F5D9-47D3-914B-CED2A8EB0DA3}"/>
    <cellStyle name="Separador de milhares 6 6 3 2" xfId="2853" xr:uid="{5C436D62-DC7B-4A4E-B231-5500068BAE79}"/>
    <cellStyle name="Separador de milhares 6 6 4" xfId="2050" xr:uid="{1820B459-9A99-4A4C-8ECB-5250E682855B}"/>
    <cellStyle name="Separador de milhares 6 6 4 2" xfId="3305" xr:uid="{AD79FBCD-0626-4CDA-81D2-C8A9B6198D5F}"/>
    <cellStyle name="Separador de milhares 6 6 5" xfId="2850" xr:uid="{244B3C02-3EDE-47E1-AAAB-95C313F39FC1}"/>
    <cellStyle name="Separador de milhares 6 6 6" xfId="3735" xr:uid="{1F00BE3C-E064-4A9F-AE78-918A4D6C00CA}"/>
    <cellStyle name="Separador de milhares 6 7" xfId="1569" xr:uid="{81522170-D41C-4014-82D4-B300348D4726}"/>
    <cellStyle name="Separador de milhares 6 7 2" xfId="1570" xr:uid="{FABA6A47-88F9-4B89-9D10-0846F6EE0BFF}"/>
    <cellStyle name="Separador de milhares 6 7 2 2" xfId="1571" xr:uid="{659B444A-A711-4696-A1EA-742EB5CD995A}"/>
    <cellStyle name="Separador de milhares 6 7 2 2 2" xfId="2856" xr:uid="{9743224C-26D5-4145-8797-7E40F241040D}"/>
    <cellStyle name="Separador de milhares 6 7 2 3" xfId="2053" xr:uid="{853B20FC-E5A1-4794-9FEF-A1CD5B4C54A0}"/>
    <cellStyle name="Separador de milhares 6 7 2 3 2" xfId="3308" xr:uid="{38A35DD5-23D2-418C-9888-7C7F13227207}"/>
    <cellStyle name="Separador de milhares 6 7 2 4" xfId="2855" xr:uid="{AECCAC73-416F-45C8-917B-B6EA8537150B}"/>
    <cellStyle name="Separador de milhares 6 7 2 5" xfId="3738" xr:uid="{909C0858-BD3A-4C3D-AE0F-A550C83244D8}"/>
    <cellStyle name="Separador de milhares 6 7 3" xfId="1572" xr:uid="{AABB01E4-A144-4C66-8851-4897EA841B32}"/>
    <cellStyle name="Separador de milhares 6 7 3 2" xfId="2857" xr:uid="{A76EA875-E676-4CCB-9BDE-A435FC862C53}"/>
    <cellStyle name="Separador de milhares 6 7 4" xfId="2052" xr:uid="{E547DE79-8143-4FE1-A597-B47D80632F21}"/>
    <cellStyle name="Separador de milhares 6 7 4 2" xfId="3307" xr:uid="{BF76477F-E639-45CA-BF73-0EAB7EC7D86C}"/>
    <cellStyle name="Separador de milhares 6 7 5" xfId="2854" xr:uid="{AD53B700-B073-48C6-8C36-3B581DDE765C}"/>
    <cellStyle name="Separador de milhares 6 7 6" xfId="3737" xr:uid="{36F30DAE-DA8B-4C15-A030-6501899CC59C}"/>
    <cellStyle name="Separador de milhares 6 8" xfId="1573" xr:uid="{36A422CB-C181-4814-84CB-42B958E3D866}"/>
    <cellStyle name="Separador de milhares 6 8 2" xfId="1574" xr:uid="{04C5BD87-02CD-4A69-8621-D499D040D145}"/>
    <cellStyle name="Separador de milhares 6 8 2 2" xfId="1575" xr:uid="{B86607B6-48C4-409A-B5DD-76B032DB67E6}"/>
    <cellStyle name="Separador de milhares 6 8 2 2 2" xfId="2860" xr:uid="{2717B78A-C240-4BB8-9CE7-59F5BCE832B6}"/>
    <cellStyle name="Separador de milhares 6 8 2 3" xfId="2055" xr:uid="{FA241EC9-EC1B-42BC-A7C7-45AD11EFEFC0}"/>
    <cellStyle name="Separador de milhares 6 8 2 3 2" xfId="3310" xr:uid="{D7A65A5B-19EE-45ED-945B-E1E2E482410B}"/>
    <cellStyle name="Separador de milhares 6 8 2 4" xfId="2859" xr:uid="{D7047699-DC30-4FEE-BDEA-9EB043A25C45}"/>
    <cellStyle name="Separador de milhares 6 8 2 5" xfId="3740" xr:uid="{AAB75C84-5B42-4175-AE48-39D2922B03E1}"/>
    <cellStyle name="Separador de milhares 6 8 3" xfId="1576" xr:uid="{D51034C3-3C41-450B-9783-924CD6FA2F81}"/>
    <cellStyle name="Separador de milhares 6 8 3 2" xfId="2861" xr:uid="{5E26DB1D-AEBA-47A6-81DD-CD5B27AFD29B}"/>
    <cellStyle name="Separador de milhares 6 8 4" xfId="2054" xr:uid="{7CC5B776-2708-4B16-A512-7BC72B5F73EF}"/>
    <cellStyle name="Separador de milhares 6 8 4 2" xfId="3309" xr:uid="{F239568E-4688-48D2-AF03-B4DF6C3FE866}"/>
    <cellStyle name="Separador de milhares 6 8 5" xfId="2858" xr:uid="{F81E526E-9E01-4BF7-BE04-5A636A66B4E9}"/>
    <cellStyle name="Separador de milhares 6 8 6" xfId="3739" xr:uid="{00E246E7-3380-46AF-9558-84CB61A0D253}"/>
    <cellStyle name="Separador de milhares 6 9" xfId="1577" xr:uid="{9A089AAB-7525-46D9-A2C7-2BC830B3D802}"/>
    <cellStyle name="Separador de milhares 6 9 2" xfId="1578" xr:uid="{8C583348-D7A9-4CDE-92FC-16E21CA1C400}"/>
    <cellStyle name="Separador de milhares 6 9 2 2" xfId="1579" xr:uid="{FE9C45E4-24A2-4889-9BAE-FF84DE5EAA73}"/>
    <cellStyle name="Separador de milhares 6 9 2 2 2" xfId="2864" xr:uid="{C7C3F4AB-1557-4824-8CC2-0A6C3911510D}"/>
    <cellStyle name="Separador de milhares 6 9 2 3" xfId="2057" xr:uid="{D303954D-E2A4-4CF0-8001-5987F9B85DE5}"/>
    <cellStyle name="Separador de milhares 6 9 2 3 2" xfId="3312" xr:uid="{8DE80486-94D7-4B47-A63C-EDF3A13B50E4}"/>
    <cellStyle name="Separador de milhares 6 9 2 4" xfId="2863" xr:uid="{FBCA1D70-7055-4DB5-8E33-A7B69B93197D}"/>
    <cellStyle name="Separador de milhares 6 9 2 5" xfId="3742" xr:uid="{91822590-ED35-4CBE-8654-80684AB1625A}"/>
    <cellStyle name="Separador de milhares 6 9 3" xfId="1580" xr:uid="{48D672AA-106C-4C52-B4DE-9F61EAEB4363}"/>
    <cellStyle name="Separador de milhares 6 9 3 2" xfId="2865" xr:uid="{2B834B25-911C-4629-B62A-C56541FFE667}"/>
    <cellStyle name="Separador de milhares 6 9 4" xfId="2056" xr:uid="{98C4EB3E-3751-4FFD-A30A-03967AA49BC2}"/>
    <cellStyle name="Separador de milhares 6 9 4 2" xfId="3311" xr:uid="{344E84FD-D660-4565-B9B9-53F68C7CCB56}"/>
    <cellStyle name="Separador de milhares 6 9 5" xfId="2862" xr:uid="{32E004DC-4651-46F6-A1D7-C33A71983AB1}"/>
    <cellStyle name="Separador de milhares 6 9 6" xfId="3741" xr:uid="{61560A58-E8DF-439F-B7BB-106DAB499748}"/>
    <cellStyle name="Separador de milhares 7" xfId="1581" xr:uid="{55184468-3608-41F7-9807-7E1C98839C7D}"/>
    <cellStyle name="Separador de milhares 7 2" xfId="1582" xr:uid="{EA293160-725E-4A4E-B31E-E8B91286BD96}"/>
    <cellStyle name="Separador de milhares 7 2 2" xfId="1583" xr:uid="{C43225BE-EECF-4ECC-AA70-7F0638A96BDF}"/>
    <cellStyle name="Separador de milhares 7 2 2 2" xfId="1584" xr:uid="{7997BB5A-817F-4A55-A36D-99E73B2C9965}"/>
    <cellStyle name="Separador de milhares 7 2 2 2 2" xfId="2868" xr:uid="{8BEB4524-FDB0-48AB-87E4-CD2B57457F51}"/>
    <cellStyle name="Separador de milhares 7 2 2 3" xfId="2059" xr:uid="{D05C579A-6E0B-43AE-92F8-BCD8A161A09C}"/>
    <cellStyle name="Separador de milhares 7 2 2 3 2" xfId="3314" xr:uid="{65302E79-FE30-4F8E-AE69-A846A7412E27}"/>
    <cellStyle name="Separador de milhares 7 2 2 4" xfId="2867" xr:uid="{3AB28409-8CD9-4D45-891F-982B57B87F21}"/>
    <cellStyle name="Separador de milhares 7 2 2 5" xfId="3744" xr:uid="{3AB4F60F-283F-47FC-9D74-8AC93DA6A111}"/>
    <cellStyle name="Separador de milhares 7 2 3" xfId="1585" xr:uid="{FD817416-FF68-4D19-9F91-6A283B7E7D0C}"/>
    <cellStyle name="Separador de milhares 7 2 3 2" xfId="2869" xr:uid="{06AEF713-46B9-4404-99A8-3636600D3AD1}"/>
    <cellStyle name="Separador de milhares 7 2 4" xfId="2058" xr:uid="{94B706A9-8B5A-4C00-8021-3EE17D15A82C}"/>
    <cellStyle name="Separador de milhares 7 2 4 2" xfId="3313" xr:uid="{F4AAC8C0-35D0-49BD-8408-45284597BE58}"/>
    <cellStyle name="Separador de milhares 7 2 5" xfId="2866" xr:uid="{C972A5D1-4326-4B71-A977-F922959254FC}"/>
    <cellStyle name="Separador de milhares 7 2 6" xfId="3743" xr:uid="{AD23CF9A-4515-490C-A3CF-A88AF8F8F553}"/>
    <cellStyle name="Separador de milhares 7 3" xfId="1586" xr:uid="{F3C0CED9-F7D9-421F-9A86-FA72D8CF6D15}"/>
    <cellStyle name="Separador de milhares 7 3 2" xfId="1587" xr:uid="{5C7206F7-FC47-4C40-8B69-CBAC7570BF79}"/>
    <cellStyle name="Separador de milhares 7 3 2 2" xfId="1588" xr:uid="{B461D9FC-6C98-41B6-B4BF-392CD2BEEED2}"/>
    <cellStyle name="Separador de milhares 7 3 2 2 2" xfId="2872" xr:uid="{F4D20A4A-60F7-4A7A-BA4A-BB075797B5B5}"/>
    <cellStyle name="Separador de milhares 7 3 2 3" xfId="2061" xr:uid="{77440A8B-6F75-4AEF-B4D5-DE37CA94A1FF}"/>
    <cellStyle name="Separador de milhares 7 3 2 3 2" xfId="3316" xr:uid="{90C2D2A7-A534-41EE-B5D0-CA4161F4829A}"/>
    <cellStyle name="Separador de milhares 7 3 2 4" xfId="2871" xr:uid="{1924DA56-4D43-4606-84CC-FE0CDB10977D}"/>
    <cellStyle name="Separador de milhares 7 3 2 5" xfId="3746" xr:uid="{FB88F52B-1EE7-4E1C-B931-F518E0B743E0}"/>
    <cellStyle name="Separador de milhares 7 3 3" xfId="1589" xr:uid="{8E16DE49-131C-47F0-A61A-C74F6EE83AF9}"/>
    <cellStyle name="Separador de milhares 7 3 3 2" xfId="2873" xr:uid="{C9C37BD1-693D-4CFB-815A-BCCD0E3C2397}"/>
    <cellStyle name="Separador de milhares 7 3 4" xfId="2060" xr:uid="{AA82D6FD-31B2-4984-958B-18B906C42C11}"/>
    <cellStyle name="Separador de milhares 7 3 4 2" xfId="3315" xr:uid="{A3925AEC-DB4D-4389-9DEE-37790BEE3174}"/>
    <cellStyle name="Separador de milhares 7 3 5" xfId="2870" xr:uid="{53FE5C1E-995B-45FE-92A1-21135FD5A5D8}"/>
    <cellStyle name="Separador de milhares 7 3 6" xfId="3745" xr:uid="{DA8A8E2F-00F2-4EBE-A62B-BA3FC8610AED}"/>
    <cellStyle name="Separador de milhares 8" xfId="1590" xr:uid="{A055AB95-2E52-49B3-8114-1736C621154A}"/>
    <cellStyle name="Separador de milhares 8 2" xfId="1591" xr:uid="{ABE9D7E6-3C5C-44F0-AD0E-562F7BD7BCAB}"/>
    <cellStyle name="Separador de milhares 8 2 2" xfId="1592" xr:uid="{CF008F8D-0C8E-44DB-869F-5548E580D9FC}"/>
    <cellStyle name="Separador de milhares 8 2 2 2" xfId="1593" xr:uid="{0846FA6C-2012-477C-8BCC-6A5B08E1924D}"/>
    <cellStyle name="Separador de milhares 8 2 2 2 2" xfId="2877" xr:uid="{32C4DD4F-DDD2-4DA2-BCC5-0B49E3C41ACA}"/>
    <cellStyle name="Separador de milhares 8 2 2 3" xfId="2064" xr:uid="{D8349161-0E9F-4BA3-AEE5-D332EDB7E252}"/>
    <cellStyle name="Separador de milhares 8 2 2 3 2" xfId="3319" xr:uid="{C58BCB24-103B-4C03-8CA7-55FB068AEA47}"/>
    <cellStyle name="Separador de milhares 8 2 2 4" xfId="2876" xr:uid="{F9F90748-E56A-47F9-AB8B-C2A200203623}"/>
    <cellStyle name="Separador de milhares 8 2 2 5" xfId="3749" xr:uid="{A434265B-3462-4E10-83D1-CD1A8775201C}"/>
    <cellStyle name="Separador de milhares 8 2 3" xfId="1594" xr:uid="{A0005A84-E434-41A3-9DF7-3A2EA4E655A3}"/>
    <cellStyle name="Separador de milhares 8 2 3 2" xfId="2878" xr:uid="{23D28B82-23B1-41B7-91B0-9CF5192933F4}"/>
    <cellStyle name="Separador de milhares 8 2 4" xfId="2063" xr:uid="{49C611F5-B7EA-4A76-B54A-AAC70A23A549}"/>
    <cellStyle name="Separador de milhares 8 2 4 2" xfId="3318" xr:uid="{BF96EF6B-52C5-472F-B2E8-9E0286229CF4}"/>
    <cellStyle name="Separador de milhares 8 2 5" xfId="2875" xr:uid="{CE872404-7F69-436E-9EAF-D663B4607B8D}"/>
    <cellStyle name="Separador de milhares 8 2 6" xfId="3748" xr:uid="{0FD462C8-703F-4AC9-BB69-FAA93FDC18B9}"/>
    <cellStyle name="Separador de milhares 8 3" xfId="1595" xr:uid="{28372DF1-2D8E-4E0B-A996-BD74C338E034}"/>
    <cellStyle name="Separador de milhares 8 3 2" xfId="1596" xr:uid="{E747D3AA-BFD8-4392-A3BF-9573799FDBB7}"/>
    <cellStyle name="Separador de milhares 8 3 2 2" xfId="1597" xr:uid="{4684DA76-E6A4-4651-88C5-13C2695B63DE}"/>
    <cellStyle name="Separador de milhares 8 3 2 2 2" xfId="2881" xr:uid="{99EFE50C-97E1-4CCC-A89E-3E69DD24D276}"/>
    <cellStyle name="Separador de milhares 8 3 2 3" xfId="2066" xr:uid="{A82B8666-22BA-42D8-8CF8-89224B360FB8}"/>
    <cellStyle name="Separador de milhares 8 3 2 3 2" xfId="3321" xr:uid="{790B771D-1B91-4244-87B3-59F97F41E824}"/>
    <cellStyle name="Separador de milhares 8 3 2 4" xfId="2880" xr:uid="{1A43FA6B-5F43-4BE5-9A04-50537CC9F31A}"/>
    <cellStyle name="Separador de milhares 8 3 2 5" xfId="3751" xr:uid="{17B4B8B2-55E2-48FD-B77A-1B9098FC1144}"/>
    <cellStyle name="Separador de milhares 8 3 3" xfId="1598" xr:uid="{07EA8A70-5ADA-4A23-9301-8231EA66C496}"/>
    <cellStyle name="Separador de milhares 8 3 3 2" xfId="2882" xr:uid="{2BFA7DAA-5765-45C3-B5DC-ECD61D78FB6B}"/>
    <cellStyle name="Separador de milhares 8 3 4" xfId="2065" xr:uid="{E3D9FF26-A3DA-48BA-A44B-6B0F197A2E4D}"/>
    <cellStyle name="Separador de milhares 8 3 4 2" xfId="3320" xr:uid="{1152B6D4-23DA-4684-B59C-37D8126E1334}"/>
    <cellStyle name="Separador de milhares 8 3 5" xfId="2879" xr:uid="{FED6CE11-468A-4D60-929A-6646BFD24B0A}"/>
    <cellStyle name="Separador de milhares 8 3 6" xfId="3750" xr:uid="{F7D49B40-BB5B-4BC2-A065-C3BBDA12F3F1}"/>
    <cellStyle name="Separador de milhares 8 4" xfId="1599" xr:uid="{E8D2AA6B-3A76-4822-8605-EDED5DAD8D9E}"/>
    <cellStyle name="Separador de milhares 8 4 2" xfId="1600" xr:uid="{16C8FA6B-B7FA-4673-81B2-7733F5F76796}"/>
    <cellStyle name="Separador de milhares 8 4 2 2" xfId="2884" xr:uid="{C6EDA6E5-3B18-434D-9131-7F7885E511F4}"/>
    <cellStyle name="Separador de milhares 8 4 3" xfId="2067" xr:uid="{1279ED74-CE0F-4504-A777-B4920E7CC86B}"/>
    <cellStyle name="Separador de milhares 8 4 3 2" xfId="3322" xr:uid="{7099A1D7-4128-4C70-803D-3702EC7EE335}"/>
    <cellStyle name="Separador de milhares 8 4 4" xfId="2883" xr:uid="{87E289A4-3269-421D-BFA6-7A6575CAB7BB}"/>
    <cellStyle name="Separador de milhares 8 4 5" xfId="3752" xr:uid="{85CEF524-575A-4AAE-AC9E-8811DBD78244}"/>
    <cellStyle name="Separador de milhares 8 5" xfId="1601" xr:uid="{E1AD244C-73DD-4C2B-A4B8-ECCCC78637FB}"/>
    <cellStyle name="Separador de milhares 8 5 2" xfId="2885" xr:uid="{4DBA8265-562C-4A57-888F-E8B2B32A87E2}"/>
    <cellStyle name="Separador de milhares 8 6" xfId="2062" xr:uid="{5749DA1B-91EB-462D-9394-D2BC2E608921}"/>
    <cellStyle name="Separador de milhares 8 6 2" xfId="3317" xr:uid="{75F59F01-62AF-4D6F-937A-B3D7069053E4}"/>
    <cellStyle name="Separador de milhares 8 7" xfId="2874" xr:uid="{B8A45CBE-540F-42DF-A150-80F118676850}"/>
    <cellStyle name="Separador de milhares 8 8" xfId="3747" xr:uid="{853D9D11-8E07-48A9-A0BA-F6ACA46E920C}"/>
    <cellStyle name="Separador de milhares 9" xfId="1602" xr:uid="{CB2B33D2-17C6-44E1-B506-DFB91F03A481}"/>
    <cellStyle name="Separador de milhares 9 2" xfId="1603" xr:uid="{480945AD-1B81-4BFF-9369-5D39B2396623}"/>
    <cellStyle name="Separador de milhares 9 2 2" xfId="1604" xr:uid="{C0ECB390-795A-4BD4-BA96-6285F174E85F}"/>
    <cellStyle name="Separador de milhares 9 2 2 2" xfId="2888" xr:uid="{82F089C7-C23A-453B-B6CA-898CA3E013C2}"/>
    <cellStyle name="Separador de milhares 9 2 3" xfId="2069" xr:uid="{7F05E0C7-921D-4A08-B333-EA1FB88D8C98}"/>
    <cellStyle name="Separador de milhares 9 2 3 2" xfId="3324" xr:uid="{C6523960-1F96-4219-846C-F1574FF56560}"/>
    <cellStyle name="Separador de milhares 9 2 4" xfId="2887" xr:uid="{3CC512A5-BD66-4A2A-A217-9464CBF5A7F3}"/>
    <cellStyle name="Separador de milhares 9 2 5" xfId="3754" xr:uid="{DFF45899-14ED-488F-BB61-C4C5CEC4453E}"/>
    <cellStyle name="Separador de milhares 9 3" xfId="1605" xr:uid="{FDB45801-24D2-4EA2-9FBA-0A155D32C2B1}"/>
    <cellStyle name="Separador de milhares 9 3 2" xfId="2889" xr:uid="{FEE95EE8-FCF7-4882-B752-E31921F73011}"/>
    <cellStyle name="Separador de milhares 9 4" xfId="2068" xr:uid="{D94239E6-D520-42E5-85D0-BBFBB49FD574}"/>
    <cellStyle name="Separador de milhares 9 4 2" xfId="3323" xr:uid="{3953E720-A2AD-49B8-A2EE-575EB1260D1F}"/>
    <cellStyle name="Separador de milhares 9 5" xfId="2886" xr:uid="{6E0E9423-0C51-47CC-8D3A-605F5447577B}"/>
    <cellStyle name="Separador de milhares 9 6" xfId="3753" xr:uid="{AF53572C-1DBD-46BA-A975-BA3E5CB84E56}"/>
    <cellStyle name="Table Head" xfId="1606" xr:uid="{FB6E2925-1B4B-4767-B919-37CBFBE9E482}"/>
    <cellStyle name="Table Head Aligned" xfId="1607" xr:uid="{AA43906A-47A8-49D8-A633-F63453C3C005}"/>
    <cellStyle name="Table Head Blue" xfId="1608" xr:uid="{246B17CD-9CA3-4DBD-B4AB-4D3692C9F46B}"/>
    <cellStyle name="Table Head Green" xfId="1609" xr:uid="{F1745B59-776E-4F9C-B983-CA23F83AC173}"/>
    <cellStyle name="Table Title" xfId="1610" xr:uid="{082ED25E-FD65-4FFF-A8C9-E573E1323169}"/>
    <cellStyle name="Table Units" xfId="1611" xr:uid="{4B361221-7642-4444-BBC5-A25B8D67D717}"/>
    <cellStyle name="Texto de Aviso 2" xfId="1612" xr:uid="{9E65F792-3851-4B94-BF23-90D45EBF68B8}"/>
    <cellStyle name="Texto Explicativo 2" xfId="1613" xr:uid="{41197923-9D9F-46BD-920B-E23D37421EDD}"/>
    <cellStyle name="Title 2" xfId="3759" xr:uid="{18FFEDCC-42FD-4988-AE86-A8A15C67A917}"/>
    <cellStyle name="Título 1 2" xfId="1614" xr:uid="{7391D395-3E44-4AA5-9C4D-B4495AF27961}"/>
    <cellStyle name="Título 1 2 2" xfId="1615" xr:uid="{F69A2134-A4E8-4D02-9A13-E9022313C9EE}"/>
    <cellStyle name="Título 2 2" xfId="1616" xr:uid="{2C32C13E-B068-4C55-BEF3-3C9F91FCA73F}"/>
    <cellStyle name="Título 2 2 2" xfId="1617" xr:uid="{F3F1EDB3-E2E7-4B8D-84CB-C90C33C294E9}"/>
    <cellStyle name="Título 3 2" xfId="1618" xr:uid="{46C7BD98-B64D-4A60-8A94-C45EB0C84891}"/>
    <cellStyle name="Título 3 2 2" xfId="1619" xr:uid="{F819E65F-E84D-43EA-B77A-AB86D91D8081}"/>
    <cellStyle name="Título 4 2" xfId="1620" xr:uid="{18574864-8DAE-4864-9643-7FD27C24E67B}"/>
    <cellStyle name="Título 4 2 2" xfId="1621" xr:uid="{FDB6B0D2-80CA-45A5-AB15-FB47CE79CC0A}"/>
    <cellStyle name="Título 5" xfId="1622" xr:uid="{700E901A-7A04-4C30-BE15-64443A4245CF}"/>
    <cellStyle name="Título 5 2" xfId="1623" xr:uid="{3CB82AD6-199E-42E8-8FC3-78DF70A56928}"/>
    <cellStyle name="Titulo1" xfId="1624" xr:uid="{15C4989D-5C1E-4174-B6DC-A888DC04AC7D}"/>
    <cellStyle name="Titulo2" xfId="1625" xr:uid="{7FC82DED-A6B7-4F8E-ADE2-1B2D7DBF0569}"/>
    <cellStyle name="Total" xfId="8" builtinId="25" customBuiltin="1"/>
    <cellStyle name="Total 2" xfId="1626" xr:uid="{57862967-34FC-4C61-9A7A-5E88933470CE}"/>
    <cellStyle name="Total 2 2" xfId="1627" xr:uid="{5BC5B279-B384-4C54-82C7-CCFB33861BAC}"/>
    <cellStyle name="Total 2 3" xfId="1628" xr:uid="{44B10407-83BB-46B8-A22F-4ADBA96EBC70}"/>
    <cellStyle name="Total 2 4" xfId="1629" xr:uid="{14030976-0A5D-4652-A856-7F1C12E6B9A1}"/>
    <cellStyle name="Total 3" xfId="1630" xr:uid="{170F097A-38AB-444B-A827-061E174A0002}"/>
    <cellStyle name="Vírgula" xfId="4" builtinId="3"/>
    <cellStyle name="Vírgula 2" xfId="1632" xr:uid="{CFCB9AE1-805C-4F6D-A741-6D84AC401C3D}"/>
    <cellStyle name="Vírgula 2 2" xfId="1633" xr:uid="{19FBDC31-01E3-430E-8A18-84E9AD15043B}"/>
    <cellStyle name="Vírgula 2 2 2" xfId="1634" xr:uid="{52A46ED3-5555-4082-B36F-DEA12B0A86DC}"/>
    <cellStyle name="Vírgula 2 2 2 2" xfId="2892" xr:uid="{2D6252F8-D206-483F-B81E-04622587C061}"/>
    <cellStyle name="Vírgula 2 2 3" xfId="2071" xr:uid="{E42982F2-80BF-42CA-8FBB-57344CBCCB07}"/>
    <cellStyle name="Vírgula 2 2 3 2" xfId="3326" xr:uid="{6A52DFD0-3641-4EF2-8C4E-2C4787425A42}"/>
    <cellStyle name="Vírgula 2 2 4" xfId="2891" xr:uid="{621E466B-DA3F-4742-8CE0-BB5A5B4DF797}"/>
    <cellStyle name="Vírgula 2 2 5" xfId="3756" xr:uid="{79DCE93F-0DF9-4BF0-8A88-1776CD30F5A1}"/>
    <cellStyle name="Vírgula 2 2 6" xfId="3815" xr:uid="{CA885408-2980-4CA3-BB41-7709A57EB95D}"/>
    <cellStyle name="Vírgula 2 3" xfId="1635" xr:uid="{BAC8AB86-67AE-459D-BFAD-A91326BE8A6F}"/>
    <cellStyle name="Vírgula 2 3 11" xfId="1636" xr:uid="{BA4BEC65-D66C-4F4B-AE59-2016275FE1B1}"/>
    <cellStyle name="Vírgula 2 3 11 2" xfId="1637" xr:uid="{637F32A6-7F63-485C-AB7B-CB9D337202C7}"/>
    <cellStyle name="Vírgula 2 3 11 2 2" xfId="2895" xr:uid="{C412748C-465E-4B1E-A6F7-C6C66B3B4A11}"/>
    <cellStyle name="Vírgula 2 3 11 3" xfId="2894" xr:uid="{152372A5-DC16-4C2F-82EB-720A68EA6F53}"/>
    <cellStyle name="Vírgula 2 3 2" xfId="2893" xr:uid="{FC97076D-350B-4545-9DC6-980D1D8B8C13}"/>
    <cellStyle name="Vírgula 2 4" xfId="2070" xr:uid="{2C7DE7FE-A569-47D9-AF7B-9FD696FABE87}"/>
    <cellStyle name="Vírgula 2 4 2" xfId="3325" xr:uid="{74042E48-8B05-409E-883F-AD69E5C144D9}"/>
    <cellStyle name="Vírgula 2 5" xfId="2890" xr:uid="{4C230870-867F-42D8-8969-01A40F7D9480}"/>
    <cellStyle name="Vírgula 2 6" xfId="3755" xr:uid="{355CF901-DDBD-4968-B318-36CE733CE788}"/>
    <cellStyle name="Vírgula 2 7" xfId="3804" xr:uid="{12877BB3-4B97-4131-9D75-0D95368E4959}"/>
    <cellStyle name="Vírgula 2 8" xfId="3852" xr:uid="{508393B4-61A6-42D1-9596-1B69081DF9F2}"/>
    <cellStyle name="Vírgula 3" xfId="1638" xr:uid="{5FBF61A9-F91E-45E9-A8A7-B7DD2EBB121E}"/>
    <cellStyle name="Vírgula 3 2" xfId="1639" xr:uid="{60372208-EAE9-4DC5-AA8B-2300E5D688B6}"/>
    <cellStyle name="Vírgula 3 2 2" xfId="1640" xr:uid="{1F955955-99AC-404E-A9E3-3EBE3E7FD5C9}"/>
    <cellStyle name="Vírgula 3 2 2 2" xfId="2897" xr:uid="{58AB98A4-B6E8-41D6-AEC2-CE44BB6F18C1}"/>
    <cellStyle name="Vírgula 3 2 3" xfId="2072" xr:uid="{FC8C39D4-5CE4-44C3-B923-84291DCC8A13}"/>
    <cellStyle name="Vírgula 3 2 3 2" xfId="3327" xr:uid="{44A943FC-7419-434C-9D1D-1A17C4DAEF7A}"/>
    <cellStyle name="Vírgula 3 2 4" xfId="2896" xr:uid="{94D457BA-372B-46BC-866D-6226C9D5D5E0}"/>
    <cellStyle name="Vírgula 3 2 5" xfId="3757" xr:uid="{6DC0BD8D-F39E-4C16-80AB-D95BD22C2026}"/>
    <cellStyle name="Vírgula 3 3" xfId="3811" xr:uid="{24EED8F0-5C46-4D0F-892E-08481E591579}"/>
    <cellStyle name="Vírgula 4" xfId="1641" xr:uid="{74C39A1E-D329-4984-BA52-14765505C96E}"/>
    <cellStyle name="Vírgula 4 2" xfId="3812" xr:uid="{ECA3F3A4-F3F4-4F23-B16F-3C5A74F5FB84}"/>
    <cellStyle name="Vírgula 5" xfId="1642" xr:uid="{50068E10-7AEE-445F-87CB-DAAB84F13940}"/>
    <cellStyle name="Vírgula 5 2" xfId="1643" xr:uid="{34A7F003-0798-43B3-A644-B53A98BED730}"/>
    <cellStyle name="Vírgula 5 2 2" xfId="2899" xr:uid="{574E91F3-4CE5-44EB-BCDA-AC896661E418}"/>
    <cellStyle name="Vírgula 5 3" xfId="2073" xr:uid="{158E73AD-5D06-437D-9796-14D061A0AA08}"/>
    <cellStyle name="Vírgula 5 3 2" xfId="3328" xr:uid="{B8219379-88C8-47BC-8B50-4E37928BDE63}"/>
    <cellStyle name="Vírgula 5 4" xfId="2898" xr:uid="{558F9099-8E1A-49E5-B41F-D508D18914E0}"/>
    <cellStyle name="Vírgula 5 5" xfId="3758" xr:uid="{E8F9DF0B-7765-4187-9287-6583B9DCD22B}"/>
    <cellStyle name="Vírgula 5 6" xfId="3824" xr:uid="{CEFEC93C-0F51-48E0-92A0-18A3A70C5C3C}"/>
    <cellStyle name="Vírgula 6" xfId="3798" xr:uid="{9664CD38-4B06-43C5-8587-2F83995579C2}"/>
    <cellStyle name="Vírgula 7" xfId="3802" xr:uid="{378AAF5B-4EB3-49F2-AA6A-D5B442E0E90F}"/>
    <cellStyle name="Vírgula 8" xfId="3831" xr:uid="{3DD5A518-9936-4DC8-8C18-91334F9E7E00}"/>
    <cellStyle name="Warning Text 2" xfId="1644" xr:uid="{6BCB425F-BAEE-44D5-A682-925914E20BAD}"/>
  </cellStyles>
  <dxfs count="0"/>
  <tableStyles count="0" defaultTableStyle="TableStyleMedium2" defaultPivotStyle="PivotStyleLight16"/>
  <colors>
    <mruColors>
      <color rgb="FFBE2E38"/>
      <color rgb="FF001651"/>
      <color rgb="FFFD262F"/>
      <color rgb="FFCDD9EF"/>
      <color rgb="FFFF2732"/>
      <color rgb="FF404040"/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DRE!A1"/><Relationship Id="rId2" Type="http://schemas.openxmlformats.org/officeDocument/2006/relationships/hyperlink" Target="#'Dados Operacionais'!A1"/><Relationship Id="rId1" Type="http://schemas.openxmlformats.org/officeDocument/2006/relationships/image" Target="../media/image1.jpeg"/><Relationship Id="rId5" Type="http://schemas.openxmlformats.org/officeDocument/2006/relationships/hyperlink" Target="#'Balan&#231;o Patrimonial'!A1"/><Relationship Id="rId4" Type="http://schemas.openxmlformats.org/officeDocument/2006/relationships/hyperlink" Target="#'Fluxo de Caixa'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hyperlink" Target="#Capa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hyperlink" Target="#Capa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hyperlink" Target="#Capa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76200</xdr:rowOff>
    </xdr:from>
    <xdr:to>
      <xdr:col>5</xdr:col>
      <xdr:colOff>255470</xdr:colOff>
      <xdr:row>7</xdr:row>
      <xdr:rowOff>53975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C8C2600-8B54-4BC5-BFF5-D78B87FB3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19075"/>
          <a:ext cx="2811345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602042</xdr:colOff>
      <xdr:row>11</xdr:row>
      <xdr:rowOff>10307</xdr:rowOff>
    </xdr:from>
    <xdr:to>
      <xdr:col>6</xdr:col>
      <xdr:colOff>131501</xdr:colOff>
      <xdr:row>19</xdr:row>
      <xdr:rowOff>76982</xdr:rowOff>
    </xdr:to>
    <xdr:sp macro="" textlink="">
      <xdr:nvSpPr>
        <xdr:cNvPr id="2" name="Retângulo: Cantos Arredondado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4727183-8861-423D-BC0C-36035EC6D37A}"/>
            </a:ext>
          </a:extLst>
        </xdr:cNvPr>
        <xdr:cNvSpPr/>
      </xdr:nvSpPr>
      <xdr:spPr>
        <a:xfrm>
          <a:off x="1240217" y="1581932"/>
          <a:ext cx="2720334" cy="1209675"/>
        </a:xfrm>
        <a:prstGeom prst="roundRect">
          <a:avLst/>
        </a:prstGeom>
        <a:solidFill>
          <a:srgbClr val="00194C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>
              <a:latin typeface="Century Gothic" panose="020B0502020202020204" pitchFamily="34" charset="0"/>
            </a:rPr>
            <a:t>Indicadores Operacionais| Operating Indicators</a:t>
          </a:r>
        </a:p>
      </xdr:txBody>
    </xdr:sp>
    <xdr:clientData/>
  </xdr:twoCellAnchor>
  <xdr:twoCellAnchor>
    <xdr:from>
      <xdr:col>6</xdr:col>
      <xdr:colOff>326523</xdr:colOff>
      <xdr:row>11</xdr:row>
      <xdr:rowOff>20538</xdr:rowOff>
    </xdr:from>
    <xdr:to>
      <xdr:col>10</xdr:col>
      <xdr:colOff>492125</xdr:colOff>
      <xdr:row>19</xdr:row>
      <xdr:rowOff>77688</xdr:rowOff>
    </xdr:to>
    <xdr:sp macro="" textlink="">
      <xdr:nvSpPr>
        <xdr:cNvPr id="7" name="Retângulo: Cantos Arredondados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3A1B979-383F-4D8B-9A3E-CF92ADE93316}"/>
            </a:ext>
          </a:extLst>
        </xdr:cNvPr>
        <xdr:cNvSpPr/>
      </xdr:nvSpPr>
      <xdr:spPr>
        <a:xfrm>
          <a:off x="4155573" y="1592163"/>
          <a:ext cx="2718302" cy="1200150"/>
        </a:xfrm>
        <a:prstGeom prst="roundRect">
          <a:avLst/>
        </a:prstGeom>
        <a:solidFill>
          <a:srgbClr val="00194C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>
              <a:solidFill>
                <a:schemeClr val="lt1"/>
              </a:solidFill>
              <a:latin typeface="Century Gothic" panose="020B0502020202020204" pitchFamily="34" charset="0"/>
              <a:ea typeface="+mn-ea"/>
              <a:cs typeface="+mn-cs"/>
            </a:rPr>
            <a:t>Demonstração de Resultados </a:t>
          </a:r>
          <a:r>
            <a:rPr lang="pt-BR" sz="1200" b="1">
              <a:latin typeface="Century Gothic" panose="020B0502020202020204" pitchFamily="34" charset="0"/>
            </a:rPr>
            <a:t>| Income Statement </a:t>
          </a:r>
        </a:p>
      </xdr:txBody>
    </xdr:sp>
    <xdr:clientData/>
  </xdr:twoCellAnchor>
  <xdr:twoCellAnchor>
    <xdr:from>
      <xdr:col>1</xdr:col>
      <xdr:colOff>620741</xdr:colOff>
      <xdr:row>21</xdr:row>
      <xdr:rowOff>2900</xdr:rowOff>
    </xdr:from>
    <xdr:to>
      <xdr:col>6</xdr:col>
      <xdr:colOff>137246</xdr:colOff>
      <xdr:row>29</xdr:row>
      <xdr:rowOff>21949</xdr:rowOff>
    </xdr:to>
    <xdr:sp macro="" textlink="">
      <xdr:nvSpPr>
        <xdr:cNvPr id="8" name="Retângulo: Cantos Arredondados 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910914D-77F2-4551-9922-FBD340D7732D}"/>
            </a:ext>
          </a:extLst>
        </xdr:cNvPr>
        <xdr:cNvSpPr/>
      </xdr:nvSpPr>
      <xdr:spPr>
        <a:xfrm>
          <a:off x="1258916" y="3003275"/>
          <a:ext cx="2707380" cy="1162049"/>
        </a:xfrm>
        <a:prstGeom prst="roundRect">
          <a:avLst/>
        </a:prstGeom>
        <a:solidFill>
          <a:srgbClr val="00194C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>
              <a:latin typeface="Century Gothic" panose="020B0502020202020204" pitchFamily="34" charset="0"/>
            </a:rPr>
            <a:t>Demonstração de Fluxo de Caixa | Cash Flow Statement </a:t>
          </a:r>
        </a:p>
      </xdr:txBody>
    </xdr:sp>
    <xdr:clientData/>
  </xdr:twoCellAnchor>
  <xdr:twoCellAnchor>
    <xdr:from>
      <xdr:col>6</xdr:col>
      <xdr:colOff>324760</xdr:colOff>
      <xdr:row>21</xdr:row>
      <xdr:rowOff>2899</xdr:rowOff>
    </xdr:from>
    <xdr:to>
      <xdr:col>10</xdr:col>
      <xdr:colOff>492394</xdr:colOff>
      <xdr:row>29</xdr:row>
      <xdr:rowOff>21948</xdr:rowOff>
    </xdr:to>
    <xdr:sp macro="" textlink="">
      <xdr:nvSpPr>
        <xdr:cNvPr id="9" name="Retângulo: Cantos Arredondados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CFCDCAF-23E5-43D5-A4DD-E14948DB2071}"/>
            </a:ext>
          </a:extLst>
        </xdr:cNvPr>
        <xdr:cNvSpPr/>
      </xdr:nvSpPr>
      <xdr:spPr>
        <a:xfrm>
          <a:off x="4153810" y="3003274"/>
          <a:ext cx="2720334" cy="1162049"/>
        </a:xfrm>
        <a:prstGeom prst="roundRect">
          <a:avLst/>
        </a:prstGeom>
        <a:solidFill>
          <a:srgbClr val="00194C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>
              <a:latin typeface="Century Gothic" panose="020B0502020202020204" pitchFamily="34" charset="0"/>
            </a:rPr>
            <a:t>Balanço Patrimonial | </a:t>
          </a:r>
          <a:br>
            <a:rPr lang="pt-BR" sz="1200" b="1">
              <a:latin typeface="Century Gothic" panose="020B0502020202020204" pitchFamily="34" charset="0"/>
            </a:rPr>
          </a:br>
          <a:r>
            <a:rPr lang="pt-BR" sz="1200" b="1">
              <a:latin typeface="Century Gothic" panose="020B0502020202020204" pitchFamily="34" charset="0"/>
            </a:rPr>
            <a:t>Balance Sheet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595309</xdr:colOff>
      <xdr:row>0</xdr:row>
      <xdr:rowOff>0</xdr:rowOff>
    </xdr:from>
    <xdr:to>
      <xdr:col>1</xdr:col>
      <xdr:colOff>2609846</xdr:colOff>
      <xdr:row>3</xdr:row>
      <xdr:rowOff>133668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AC9873-96B3-4DB3-9D6A-75A7DAAF9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4403" y="0"/>
          <a:ext cx="2024062" cy="624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1023930</xdr:colOff>
      <xdr:row>0</xdr:row>
      <xdr:rowOff>0</xdr:rowOff>
    </xdr:from>
    <xdr:to>
      <xdr:col>1</xdr:col>
      <xdr:colOff>3047992</xdr:colOff>
      <xdr:row>3</xdr:row>
      <xdr:rowOff>133668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635768-D226-4007-A058-2A8A4C799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024" y="0"/>
          <a:ext cx="2024062" cy="624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726282</xdr:colOff>
      <xdr:row>0</xdr:row>
      <xdr:rowOff>0</xdr:rowOff>
    </xdr:from>
    <xdr:to>
      <xdr:col>1</xdr:col>
      <xdr:colOff>2763044</xdr:colOff>
      <xdr:row>3</xdr:row>
      <xdr:rowOff>134303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6DEAA1-048B-4AF9-9F97-17A95A44D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6" y="0"/>
          <a:ext cx="2024062" cy="624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964405</xdr:colOff>
      <xdr:row>0</xdr:row>
      <xdr:rowOff>0</xdr:rowOff>
    </xdr:from>
    <xdr:to>
      <xdr:col>1</xdr:col>
      <xdr:colOff>2988467</xdr:colOff>
      <xdr:row>3</xdr:row>
      <xdr:rowOff>126683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31A28C-E76A-47E9-BC3A-CF129BFE3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499" y="0"/>
          <a:ext cx="2024062" cy="624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9B1A822-9F3E-4BF9-9E9E-16D6A15ED591}">
  <we:reference id="29673e3c-d826-4f00-92ee-162334a52b1a" version="1.0.0.8" store="EXCatalog" storeType="EXCatalog"/>
  <we:alternateReferences>
    <we:reference id="WA200009404" version="1.0.0.8" store="pt-BR" storeType="OMEX"/>
  </we:alternateReferences>
  <we:properties>
    <we:property name="claude.fileId" value="&quot;f4516a26-d16d-4287-948a-958e35b7e835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715C1-5938-4FF8-8B26-CAC79BCB3A6E}">
  <sheetPr codeName="Sheet1">
    <tabColor rgb="FFBE2E38"/>
  </sheetPr>
  <dimension ref="A9:Y55"/>
  <sheetViews>
    <sheetView showGridLines="0" zoomScaleNormal="100" workbookViewId="0">
      <selection activeCell="M25" sqref="M25"/>
    </sheetView>
  </sheetViews>
  <sheetFormatPr defaultColWidth="0" defaultRowHeight="11.5"/>
  <cols>
    <col min="1" max="1" width="1.81640625" style="28" customWidth="1"/>
    <col min="2" max="25" width="9.1796875" style="28" customWidth="1"/>
    <col min="26" max="16384" width="9.1796875" style="28" hidden="1"/>
  </cols>
  <sheetData>
    <row r="9" spans="2:2" ht="15">
      <c r="B9" s="29" t="s">
        <v>424</v>
      </c>
    </row>
    <row r="31" spans="2:11">
      <c r="C31" s="27"/>
      <c r="D31" s="27"/>
    </row>
    <row r="32" spans="2:11" ht="14">
      <c r="B32" s="96"/>
      <c r="C32" s="97" t="s">
        <v>378</v>
      </c>
      <c r="D32" s="97"/>
      <c r="E32" s="96"/>
      <c r="F32" s="96"/>
      <c r="G32" s="96"/>
      <c r="H32" s="96"/>
      <c r="I32" s="96"/>
      <c r="J32" s="96"/>
      <c r="K32" s="98" t="s">
        <v>373</v>
      </c>
    </row>
    <row r="33" spans="2:10">
      <c r="B33" s="96"/>
      <c r="C33" s="96"/>
      <c r="D33" s="96"/>
      <c r="E33" s="96"/>
      <c r="F33" s="96"/>
      <c r="G33" s="96"/>
      <c r="H33" s="96"/>
      <c r="I33" s="96"/>
      <c r="J33" s="96"/>
    </row>
    <row r="34" spans="2:10">
      <c r="B34" s="96"/>
      <c r="C34" s="96"/>
      <c r="D34" s="96"/>
      <c r="E34" s="96"/>
      <c r="F34" s="96"/>
      <c r="G34" s="96"/>
      <c r="H34" s="96"/>
      <c r="I34" s="96"/>
      <c r="J34" s="96"/>
    </row>
    <row r="35" spans="2:10">
      <c r="B35" s="96" t="s">
        <v>418</v>
      </c>
      <c r="C35" s="96"/>
      <c r="D35" s="96"/>
      <c r="E35" s="96"/>
      <c r="F35" s="96"/>
      <c r="G35" s="96"/>
      <c r="H35" s="96"/>
      <c r="I35" s="96"/>
      <c r="J35" s="96"/>
    </row>
    <row r="36" spans="2:10">
      <c r="B36" s="96" t="s">
        <v>419</v>
      </c>
      <c r="C36" s="96"/>
      <c r="D36" s="96"/>
      <c r="E36" s="96"/>
      <c r="F36" s="96"/>
      <c r="G36" s="96"/>
      <c r="H36" s="96"/>
      <c r="I36" s="96"/>
      <c r="J36" s="96"/>
    </row>
    <row r="37" spans="2:10">
      <c r="B37" s="96" t="s">
        <v>420</v>
      </c>
      <c r="C37" s="96"/>
      <c r="D37" s="96"/>
      <c r="E37" s="96"/>
      <c r="F37" s="96"/>
      <c r="G37" s="96"/>
      <c r="H37" s="96"/>
      <c r="I37" s="96"/>
      <c r="J37" s="96"/>
    </row>
    <row r="38" spans="2:10">
      <c r="B38" s="96"/>
      <c r="C38" s="96"/>
      <c r="D38" s="96"/>
      <c r="E38" s="96"/>
      <c r="F38" s="96"/>
      <c r="G38" s="96"/>
      <c r="H38" s="96"/>
      <c r="I38" s="96"/>
      <c r="J38" s="96"/>
    </row>
    <row r="39" spans="2:10">
      <c r="B39" s="96" t="s">
        <v>421</v>
      </c>
      <c r="C39" s="96"/>
      <c r="D39" s="96"/>
      <c r="E39" s="96"/>
      <c r="F39" s="96"/>
      <c r="G39" s="96"/>
      <c r="H39" s="96"/>
      <c r="I39" s="96"/>
      <c r="J39" s="96"/>
    </row>
    <row r="40" spans="2:10">
      <c r="B40" s="96" t="s">
        <v>422</v>
      </c>
      <c r="C40" s="96"/>
      <c r="D40" s="96"/>
      <c r="E40" s="96"/>
      <c r="F40" s="96"/>
      <c r="G40" s="96"/>
      <c r="H40" s="96"/>
      <c r="I40" s="96"/>
      <c r="J40" s="96"/>
    </row>
    <row r="41" spans="2:10">
      <c r="B41" s="96" t="s">
        <v>423</v>
      </c>
      <c r="C41" s="96"/>
      <c r="D41" s="96"/>
      <c r="E41" s="96"/>
      <c r="F41" s="96"/>
      <c r="G41" s="96"/>
      <c r="H41" s="96"/>
      <c r="I41" s="96"/>
      <c r="J41" s="96"/>
    </row>
    <row r="42" spans="2:10">
      <c r="B42" s="96"/>
      <c r="C42" s="96"/>
      <c r="D42" s="96"/>
      <c r="E42" s="96"/>
      <c r="F42" s="96"/>
      <c r="G42" s="96"/>
      <c r="H42" s="96"/>
      <c r="I42" s="96"/>
      <c r="J42" s="96"/>
    </row>
    <row r="43" spans="2:10">
      <c r="B43" s="96"/>
      <c r="C43" s="96"/>
      <c r="D43" s="96"/>
      <c r="E43" s="96"/>
      <c r="F43" s="96"/>
      <c r="G43" s="96"/>
      <c r="H43" s="96"/>
      <c r="I43" s="96"/>
      <c r="J43" s="96"/>
    </row>
    <row r="44" spans="2:10">
      <c r="B44" s="96"/>
      <c r="C44" s="96"/>
      <c r="D44" s="96"/>
      <c r="E44" s="96"/>
      <c r="F44" s="96"/>
      <c r="G44" s="96"/>
      <c r="H44" s="96"/>
      <c r="I44" s="96"/>
      <c r="J44" s="96"/>
    </row>
    <row r="45" spans="2:10">
      <c r="B45" s="96"/>
      <c r="C45" s="96"/>
      <c r="D45" s="96"/>
      <c r="E45" s="96"/>
      <c r="F45" s="96"/>
      <c r="G45" s="96"/>
      <c r="H45" s="96"/>
      <c r="I45" s="96"/>
      <c r="J45" s="96"/>
    </row>
    <row r="49" s="28" customFormat="1"/>
    <row r="50" s="28" customFormat="1"/>
    <row r="51" s="28" customFormat="1"/>
    <row r="52" s="28" customFormat="1"/>
    <row r="53" s="28" customFormat="1"/>
    <row r="54" s="28" customFormat="1"/>
    <row r="55" s="28" customFormat="1"/>
  </sheetData>
  <pageMargins left="0.7" right="0.7" top="0.75" bottom="0.75" header="0.3" footer="0.3"/>
  <pageSetup paperSize="9"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4B11F52-8F6B-417D-A8CA-AA9FC30705B6}">
          <x14:formula1>
            <xm:f>Data!$R$7:$R$8</xm:f>
          </x14:formula1>
          <xm:sqref>K32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F1ACE-D17F-4DA4-A2C1-D80F75398BD5}">
  <sheetPr codeName="Sheet2">
    <tabColor rgb="FF001651"/>
  </sheetPr>
  <dimension ref="B5:AI42"/>
  <sheetViews>
    <sheetView showGridLines="0" zoomScaleNormal="100" workbookViewId="0">
      <pane xSplit="2" ySplit="7" topLeftCell="X8" activePane="bottomRight" state="frozen"/>
      <selection pane="topRight" activeCell="C1" sqref="C1"/>
      <selection pane="bottomLeft" activeCell="A8" sqref="A8"/>
      <selection pane="bottomRight" activeCell="AC29" sqref="AC29"/>
    </sheetView>
  </sheetViews>
  <sheetFormatPr defaultColWidth="4.81640625" defaultRowHeight="12.5"/>
  <cols>
    <col min="1" max="1" width="2.6328125" style="17" customWidth="1"/>
    <col min="2" max="2" width="47.81640625" style="17" customWidth="1"/>
    <col min="3" max="11" width="8.7265625" style="17" bestFit="1" customWidth="1"/>
    <col min="12" max="12" width="9.36328125" style="17" bestFit="1" customWidth="1"/>
    <col min="13" max="16" width="8.7265625" style="17" bestFit="1" customWidth="1"/>
    <col min="17" max="17" width="9.36328125" style="17" bestFit="1" customWidth="1"/>
    <col min="18" max="20" width="8.7265625" style="17" bestFit="1" customWidth="1"/>
    <col min="21" max="22" width="9.36328125" style="17" bestFit="1" customWidth="1"/>
    <col min="23" max="24" width="8.7265625" style="17" bestFit="1" customWidth="1"/>
    <col min="25" max="25" width="9.36328125" style="17" bestFit="1" customWidth="1"/>
    <col min="26" max="26" width="8.7265625" style="17" bestFit="1" customWidth="1"/>
    <col min="27" max="27" width="9.36328125" style="17" bestFit="1" customWidth="1"/>
    <col min="28" max="29" width="8.7265625" style="17" bestFit="1" customWidth="1"/>
    <col min="30" max="32" width="9.36328125" style="17" bestFit="1" customWidth="1"/>
    <col min="33" max="34" width="8.7265625" style="17" bestFit="1" customWidth="1"/>
    <col min="35" max="35" width="9.36328125" style="17" bestFit="1" customWidth="1"/>
    <col min="36" max="36" width="4.81640625" style="17" bestFit="1" customWidth="1"/>
    <col min="37" max="16384" width="4.81640625" style="17"/>
  </cols>
  <sheetData>
    <row r="5" spans="2:35">
      <c r="B5" s="16"/>
    </row>
    <row r="6" spans="2:35">
      <c r="B6" s="18"/>
      <c r="M6" s="19"/>
    </row>
    <row r="7" spans="2:35">
      <c r="B7" s="26" t="str">
        <f>IF(Menu!$K$32="EN",Data!A3,Data!B3)</f>
        <v>RESULTADOS OPERACIONAIS</v>
      </c>
      <c r="C7" s="20" t="str">
        <f>IF(Menu!$K$32="EN",Data!AR3,Data!AR4)</f>
        <v>1T20</v>
      </c>
      <c r="D7" s="20" t="str">
        <f>IF(Menu!$K$32="EN",Data!AQ3,Data!AQ4)</f>
        <v>2T20</v>
      </c>
      <c r="E7" s="20" t="str">
        <f>IF(Menu!$K$32="EN",Data!AP3,Data!AP4)</f>
        <v>3T20</v>
      </c>
      <c r="F7" s="20" t="str">
        <f>IF(Menu!$K$32="EN",Data!AO3,Data!AO4)</f>
        <v>4T20</v>
      </c>
      <c r="G7" s="20">
        <f>IF(Menu!$K$32="EN",Data!AN3,Data!AN4)</f>
        <v>2020</v>
      </c>
      <c r="H7" s="20" t="str">
        <f>IF(Menu!$K$32="EN",Data!AM3,Data!AM4)</f>
        <v>1T21</v>
      </c>
      <c r="I7" s="20" t="str">
        <f>IF(Menu!$K$32="EN",Data!AL3,Data!AL4)</f>
        <v>2T21</v>
      </c>
      <c r="J7" s="20" t="str">
        <f>IF(Menu!$K$32="EN",Data!AK3,Data!AK4)</f>
        <v>3T21</v>
      </c>
      <c r="K7" s="20" t="str">
        <f>IF(Menu!$K$32="EN",Data!AJ3,Data!AJ4)</f>
        <v>4T21</v>
      </c>
      <c r="L7" s="20">
        <f>IF(Menu!$K$32="EN",Data!AI3,Data!AI4)</f>
        <v>2021</v>
      </c>
      <c r="M7" s="20" t="str">
        <f>IF(Menu!$K$32="EN",Data!AH3,Data!AH4)</f>
        <v>1T22</v>
      </c>
      <c r="N7" s="20" t="str">
        <f>IF(Menu!$K$32="EN",Data!AG3,Data!AG4)</f>
        <v>2T22</v>
      </c>
      <c r="O7" s="20" t="str">
        <f>IF(Menu!$K$32="EN",Data!AF3,Data!AF4)</f>
        <v>3T22</v>
      </c>
      <c r="P7" s="20" t="str">
        <f>IF(Menu!$K$32="EN",Data!AE3,Data!AE4)</f>
        <v>4T22</v>
      </c>
      <c r="Q7" s="20">
        <f>IF(Menu!$K$32="EN",Data!AD3,Data!AD4)</f>
        <v>2022</v>
      </c>
      <c r="R7" s="20" t="str">
        <f>IF(Menu!$K$32="EN",Data!AC3,Data!AC4)</f>
        <v>1T23</v>
      </c>
      <c r="S7" s="20" t="str">
        <f>IF(Menu!$K$32="EN",Data!AB3,Data!AB4)</f>
        <v>2T23</v>
      </c>
      <c r="T7" s="20" t="str">
        <f>IF(Menu!$K$32="EN",Data!AA3,Data!AA4)</f>
        <v>3T23</v>
      </c>
      <c r="U7" s="20" t="str">
        <f>IF(Menu!$K$32="EN",Data!Z3,Data!Z4)</f>
        <v>4T23</v>
      </c>
      <c r="V7" s="20">
        <f>IF(Menu!$K$32="EN",Data!Y3,Data!Y4)</f>
        <v>2023</v>
      </c>
      <c r="W7" s="20" t="str">
        <f>IF(Menu!$K$32="EN",Data!X3,Data!X4)</f>
        <v>1T24</v>
      </c>
      <c r="X7" s="20" t="str">
        <f>IF(Menu!$K$32="EN",Data!W3,Data!W4)</f>
        <v>2T24</v>
      </c>
      <c r="Y7" s="20" t="str">
        <f>IF(Menu!$K$32="EN",Data!V3,Data!V4)</f>
        <v>3T24</v>
      </c>
      <c r="Z7" s="20" t="str">
        <f>IF(Menu!$K$32="EN",Data!U3,Data!U4)</f>
        <v>4T24</v>
      </c>
      <c r="AA7" s="20">
        <f>IF(Menu!$K$32="EN",Data!T3,Data!T4)</f>
        <v>2024</v>
      </c>
      <c r="AB7" s="20" t="str">
        <f>IF(Menu!$K$32="EN",Data!S3,Data!S4)</f>
        <v>1T25</v>
      </c>
      <c r="AC7" s="20" t="str">
        <f>IF(Menu!$K$32="EN",Data!R3,Data!R4)</f>
        <v>2T25</v>
      </c>
      <c r="AD7" s="20" t="str">
        <f>IF(Menu!$K$32="EN",Data!Q3,Data!Q4)</f>
        <v>3T25</v>
      </c>
      <c r="AE7" s="20" t="s">
        <v>403</v>
      </c>
      <c r="AF7" s="20">
        <v>2025</v>
      </c>
      <c r="AG7" s="20" t="s">
        <v>411</v>
      </c>
      <c r="AH7" s="20" t="s">
        <v>414</v>
      </c>
      <c r="AI7" s="20" t="s">
        <v>425</v>
      </c>
    </row>
    <row r="8" spans="2:35" s="34" customFormat="1">
      <c r="B8" s="31" t="str">
        <f>IF(Menu!$K$32="EN",Data!A5,Data!B5)</f>
        <v>Vendas</v>
      </c>
      <c r="C8" s="32"/>
      <c r="D8" s="32"/>
      <c r="E8" s="32"/>
      <c r="F8" s="32"/>
      <c r="G8" s="33"/>
      <c r="H8" s="32"/>
      <c r="I8" s="32"/>
      <c r="J8" s="32"/>
      <c r="K8" s="32"/>
      <c r="L8" s="33"/>
      <c r="M8" s="32"/>
      <c r="N8" s="32"/>
      <c r="O8" s="32"/>
      <c r="P8" s="32"/>
      <c r="Q8" s="33"/>
      <c r="R8" s="32"/>
      <c r="S8" s="32"/>
      <c r="T8" s="32"/>
      <c r="U8" s="32"/>
      <c r="V8" s="33"/>
      <c r="W8" s="32"/>
      <c r="X8" s="32"/>
      <c r="Y8" s="32"/>
      <c r="Z8" s="32"/>
      <c r="AA8" s="33"/>
      <c r="AB8" s="32"/>
      <c r="AC8" s="32"/>
      <c r="AD8" s="32"/>
      <c r="AE8" s="32"/>
      <c r="AF8" s="33"/>
      <c r="AG8" s="32"/>
      <c r="AH8" s="32"/>
      <c r="AI8" s="32"/>
    </row>
    <row r="9" spans="2:35" s="34" customFormat="1">
      <c r="B9" s="34" t="str">
        <f>IF(Menu!$K$32="EN",Data!A6,Data!B6)</f>
        <v>Vendas Contratadas Brutas (R$ mil)</v>
      </c>
      <c r="C9" s="32">
        <v>228773.69298000002</v>
      </c>
      <c r="D9" s="32">
        <v>179688.13889</v>
      </c>
      <c r="E9" s="32">
        <v>251381.93566999998</v>
      </c>
      <c r="F9" s="32">
        <v>301372.90956999996</v>
      </c>
      <c r="G9" s="33">
        <v>961216.67711000005</v>
      </c>
      <c r="H9" s="32">
        <v>359862.55090000003</v>
      </c>
      <c r="I9" s="32">
        <v>401015.39449000004</v>
      </c>
      <c r="J9" s="32">
        <v>360455.28049999999</v>
      </c>
      <c r="K9" s="32">
        <v>336676.03399999999</v>
      </c>
      <c r="L9" s="33">
        <v>1458009.2598899999</v>
      </c>
      <c r="M9" s="32">
        <v>398225.56496000005</v>
      </c>
      <c r="N9" s="32">
        <v>405450.74417999992</v>
      </c>
      <c r="O9" s="32">
        <v>461420.47830999998</v>
      </c>
      <c r="P9" s="32">
        <v>542108.20863999997</v>
      </c>
      <c r="Q9" s="33">
        <v>1807204.99609</v>
      </c>
      <c r="R9" s="32">
        <v>592292.52313999983</v>
      </c>
      <c r="S9" s="32">
        <v>659270.73120000004</v>
      </c>
      <c r="T9" s="32">
        <v>746322.61271000002</v>
      </c>
      <c r="U9" s="32">
        <v>1366140.7905200056</v>
      </c>
      <c r="V9" s="33">
        <v>3364026.6575700059</v>
      </c>
      <c r="W9" s="32">
        <v>732233.73977999995</v>
      </c>
      <c r="X9" s="32">
        <v>911645.16413000005</v>
      </c>
      <c r="Y9" s="32">
        <v>1393617.6291199976</v>
      </c>
      <c r="Z9" s="32">
        <v>833726.18897999998</v>
      </c>
      <c r="AA9" s="33">
        <v>3871222.7220099973</v>
      </c>
      <c r="AB9" s="32">
        <v>928969.44155999983</v>
      </c>
      <c r="AC9" s="32">
        <v>998837.52737999964</v>
      </c>
      <c r="AD9" s="32">
        <f>1111369058/1000</f>
        <v>1111369.058</v>
      </c>
      <c r="AE9" s="32">
        <v>1599284</v>
      </c>
      <c r="AF9" s="33">
        <v>4638460.0269400002</v>
      </c>
      <c r="AG9" s="32">
        <v>941386</v>
      </c>
      <c r="AH9" s="32">
        <v>977146.99800000002</v>
      </c>
      <c r="AI9" s="32">
        <v>1035620.8023099999</v>
      </c>
    </row>
    <row r="10" spans="2:35" s="34" customFormat="1">
      <c r="B10" s="34" t="str">
        <f>IF(Menu!$K$32="EN",Data!A7,Data!B7)</f>
        <v>Vendas Contratadas Brutas (Unidades)</v>
      </c>
      <c r="C10" s="32">
        <v>1316</v>
      </c>
      <c r="D10" s="32">
        <v>1030</v>
      </c>
      <c r="E10" s="32">
        <v>1388</v>
      </c>
      <c r="F10" s="32">
        <v>1667</v>
      </c>
      <c r="G10" s="33">
        <v>5401</v>
      </c>
      <c r="H10" s="32">
        <v>2057</v>
      </c>
      <c r="I10" s="32">
        <v>2223</v>
      </c>
      <c r="J10" s="32">
        <v>1936</v>
      </c>
      <c r="K10" s="32">
        <v>1803</v>
      </c>
      <c r="L10" s="33">
        <v>8019</v>
      </c>
      <c r="M10" s="32">
        <v>2087</v>
      </c>
      <c r="N10" s="32">
        <v>2089</v>
      </c>
      <c r="O10" s="32">
        <v>2324</v>
      </c>
      <c r="P10" s="32">
        <v>2700</v>
      </c>
      <c r="Q10" s="33">
        <v>9200</v>
      </c>
      <c r="R10" s="32">
        <v>2809</v>
      </c>
      <c r="S10" s="32">
        <v>3063</v>
      </c>
      <c r="T10" s="32">
        <v>3450</v>
      </c>
      <c r="U10" s="32">
        <v>6547</v>
      </c>
      <c r="V10" s="33">
        <v>15869</v>
      </c>
      <c r="W10" s="32">
        <v>3045</v>
      </c>
      <c r="X10" s="32">
        <v>3907</v>
      </c>
      <c r="Y10" s="32">
        <v>6295</v>
      </c>
      <c r="Z10" s="32">
        <v>3615</v>
      </c>
      <c r="AA10" s="33">
        <v>16862</v>
      </c>
      <c r="AB10" s="32">
        <v>3948</v>
      </c>
      <c r="AC10" s="32">
        <v>3570</v>
      </c>
      <c r="AD10" s="32">
        <v>4025</v>
      </c>
      <c r="AE10" s="32">
        <v>6240</v>
      </c>
      <c r="AF10" s="33">
        <v>17783</v>
      </c>
      <c r="AG10" s="32">
        <v>3536</v>
      </c>
      <c r="AH10" s="32">
        <v>3601</v>
      </c>
      <c r="AI10" s="32">
        <v>3799</v>
      </c>
    </row>
    <row r="11" spans="2:35" s="34" customFormat="1">
      <c r="B11" s="34" t="str">
        <f>IF(Menu!$K$32="EN",Data!A8,Data!B8)</f>
        <v>Distratos (R$ mil)</v>
      </c>
      <c r="C11" s="32">
        <v>17673.861069999999</v>
      </c>
      <c r="D11" s="32">
        <v>25291.224469999997</v>
      </c>
      <c r="E11" s="32">
        <v>26746.189449999998</v>
      </c>
      <c r="F11" s="32">
        <v>17054.649289999998</v>
      </c>
      <c r="G11" s="33">
        <v>86765.924279999992</v>
      </c>
      <c r="H11" s="32">
        <v>24680.13997</v>
      </c>
      <c r="I11" s="32">
        <v>40103.77461</v>
      </c>
      <c r="J11" s="32">
        <v>34004.7068</v>
      </c>
      <c r="K11" s="32">
        <v>32147.002909999996</v>
      </c>
      <c r="L11" s="33">
        <v>130935.62428999999</v>
      </c>
      <c r="M11" s="32">
        <v>26683.29379</v>
      </c>
      <c r="N11" s="32">
        <v>25932.501189999999</v>
      </c>
      <c r="O11" s="32">
        <v>40949.110110000001</v>
      </c>
      <c r="P11" s="32">
        <v>23572.201229999999</v>
      </c>
      <c r="Q11" s="33">
        <v>117137.10631999999</v>
      </c>
      <c r="R11" s="32">
        <v>45543.424950000001</v>
      </c>
      <c r="S11" s="32">
        <v>80394.848310000001</v>
      </c>
      <c r="T11" s="32">
        <v>108546.6397</v>
      </c>
      <c r="U11" s="32">
        <v>58683.640429999999</v>
      </c>
      <c r="V11" s="33">
        <v>293168.55339000002</v>
      </c>
      <c r="W11" s="32">
        <v>138663.68242</v>
      </c>
      <c r="X11" s="32">
        <v>114703.27653</v>
      </c>
      <c r="Y11" s="32">
        <v>113835.95655</v>
      </c>
      <c r="Z11" s="32">
        <v>126582.57328</v>
      </c>
      <c r="AA11" s="33">
        <v>493785.48878000001</v>
      </c>
      <c r="AB11" s="32">
        <v>73653.909789999991</v>
      </c>
      <c r="AC11" s="32">
        <v>104553.09084</v>
      </c>
      <c r="AD11" s="32">
        <f>91171705/1000</f>
        <v>91171.705000000002</v>
      </c>
      <c r="AE11" s="32">
        <v>51766</v>
      </c>
      <c r="AF11" s="33">
        <v>321144.70563000004</v>
      </c>
      <c r="AG11" s="32">
        <v>99544</v>
      </c>
      <c r="AH11" s="32">
        <v>60520.866999999998</v>
      </c>
      <c r="AI11" s="32">
        <v>260352.59779999999</v>
      </c>
    </row>
    <row r="12" spans="2:35" s="34" customFormat="1">
      <c r="B12" s="34" t="str">
        <f>IF(Menu!$K$32="EN",Data!A9,Data!B9)</f>
        <v>Distratos (Unidades)</v>
      </c>
      <c r="C12" s="32">
        <v>104</v>
      </c>
      <c r="D12" s="32">
        <v>150</v>
      </c>
      <c r="E12" s="32">
        <v>156</v>
      </c>
      <c r="F12" s="32">
        <v>97</v>
      </c>
      <c r="G12" s="33">
        <v>507</v>
      </c>
      <c r="H12" s="32">
        <v>141</v>
      </c>
      <c r="I12" s="32">
        <v>236</v>
      </c>
      <c r="J12" s="32">
        <v>195</v>
      </c>
      <c r="K12" s="32">
        <v>185</v>
      </c>
      <c r="L12" s="33">
        <v>757</v>
      </c>
      <c r="M12" s="32">
        <v>147</v>
      </c>
      <c r="N12" s="32">
        <v>139</v>
      </c>
      <c r="O12" s="32">
        <v>211</v>
      </c>
      <c r="P12" s="32">
        <v>118</v>
      </c>
      <c r="Q12" s="33">
        <v>615</v>
      </c>
      <c r="R12" s="32">
        <v>226</v>
      </c>
      <c r="S12" s="32">
        <v>388</v>
      </c>
      <c r="T12" s="32">
        <v>518</v>
      </c>
      <c r="U12" s="32">
        <v>279</v>
      </c>
      <c r="V12" s="33">
        <v>1411</v>
      </c>
      <c r="W12" s="32">
        <v>640</v>
      </c>
      <c r="X12" s="32">
        <v>513</v>
      </c>
      <c r="Y12" s="32">
        <v>494</v>
      </c>
      <c r="Z12" s="32">
        <v>551</v>
      </c>
      <c r="AA12" s="33">
        <v>2198</v>
      </c>
      <c r="AB12" s="32">
        <v>321</v>
      </c>
      <c r="AC12" s="32">
        <v>465</v>
      </c>
      <c r="AD12" s="32">
        <v>384</v>
      </c>
      <c r="AE12" s="32">
        <v>216</v>
      </c>
      <c r="AF12" s="33">
        <v>1386</v>
      </c>
      <c r="AG12" s="32">
        <v>400</v>
      </c>
      <c r="AH12" s="32">
        <v>250</v>
      </c>
      <c r="AI12" s="32">
        <v>1012</v>
      </c>
    </row>
    <row r="13" spans="2:35" s="34" customFormat="1">
      <c r="B13" s="34" t="str">
        <f>IF(Menu!$K$32="EN",Data!A10,Data!B10)</f>
        <v>Vendas Líquidas 100% Plano&amp;Plano (R$ mil)</v>
      </c>
      <c r="C13" s="32">
        <v>211099.83191000001</v>
      </c>
      <c r="D13" s="32">
        <v>154396.91442000002</v>
      </c>
      <c r="E13" s="32">
        <v>224635.74621999997</v>
      </c>
      <c r="F13" s="32">
        <v>284318.26027999999</v>
      </c>
      <c r="G13" s="33">
        <v>874450.7528299999</v>
      </c>
      <c r="H13" s="32">
        <v>335182.41093000001</v>
      </c>
      <c r="I13" s="32">
        <v>360911.61988000001</v>
      </c>
      <c r="J13" s="32">
        <v>326450.57370000001</v>
      </c>
      <c r="K13" s="32">
        <v>304529.03109</v>
      </c>
      <c r="L13" s="33">
        <v>1327073.6356000002</v>
      </c>
      <c r="M13" s="32">
        <v>371542.27117000002</v>
      </c>
      <c r="N13" s="32">
        <v>379518.24298999994</v>
      </c>
      <c r="O13" s="32">
        <v>420471.36819999997</v>
      </c>
      <c r="P13" s="32">
        <v>518536.00740999996</v>
      </c>
      <c r="Q13" s="33">
        <v>1690067.88977</v>
      </c>
      <c r="R13" s="32">
        <v>546749.09818999982</v>
      </c>
      <c r="S13" s="32">
        <v>578875.88289000001</v>
      </c>
      <c r="T13" s="32">
        <v>637775.97301000007</v>
      </c>
      <c r="U13" s="32">
        <v>1307457.1500900057</v>
      </c>
      <c r="V13" s="33">
        <v>3070858.1041800058</v>
      </c>
      <c r="W13" s="32">
        <v>593570.05735999998</v>
      </c>
      <c r="X13" s="32">
        <v>796941.88760000002</v>
      </c>
      <c r="Y13" s="32">
        <v>1279781.6725699976</v>
      </c>
      <c r="Z13" s="32">
        <v>707143.61569999997</v>
      </c>
      <c r="AA13" s="33">
        <v>3377437.2332299976</v>
      </c>
      <c r="AB13" s="32">
        <v>855315.53176999989</v>
      </c>
      <c r="AC13" s="32">
        <v>894284.43653999968</v>
      </c>
      <c r="AD13" s="32">
        <f>AD9-AD11</f>
        <v>1020197.353</v>
      </c>
      <c r="AE13" s="32">
        <v>1547518</v>
      </c>
      <c r="AF13" s="33">
        <v>4317315.3213100005</v>
      </c>
      <c r="AG13" s="32">
        <v>841843</v>
      </c>
      <c r="AH13" s="32">
        <v>916626.13100000005</v>
      </c>
      <c r="AI13" s="32">
        <v>775268.20450999995</v>
      </c>
    </row>
    <row r="14" spans="2:35" s="34" customFormat="1">
      <c r="B14" s="34" t="str">
        <f>IF(Menu!$K$32="EN",Data!A11,Data!B11)</f>
        <v>Vendas Líquidas 100% Plano&amp;Plano (Unid.)</v>
      </c>
      <c r="C14" s="32">
        <v>1212</v>
      </c>
      <c r="D14" s="32">
        <v>880</v>
      </c>
      <c r="E14" s="32">
        <v>1232</v>
      </c>
      <c r="F14" s="32">
        <v>1570</v>
      </c>
      <c r="G14" s="33">
        <v>4894</v>
      </c>
      <c r="H14" s="32">
        <v>1916</v>
      </c>
      <c r="I14" s="32">
        <v>1987</v>
      </c>
      <c r="J14" s="32">
        <v>1741</v>
      </c>
      <c r="K14" s="32">
        <v>1618</v>
      </c>
      <c r="L14" s="33">
        <v>7262</v>
      </c>
      <c r="M14" s="32">
        <v>1940</v>
      </c>
      <c r="N14" s="32">
        <v>1950</v>
      </c>
      <c r="O14" s="32">
        <v>2113</v>
      </c>
      <c r="P14" s="32">
        <v>2582</v>
      </c>
      <c r="Q14" s="33">
        <v>8585</v>
      </c>
      <c r="R14" s="32">
        <v>2583</v>
      </c>
      <c r="S14" s="32">
        <v>2675</v>
      </c>
      <c r="T14" s="32">
        <v>2932</v>
      </c>
      <c r="U14" s="32">
        <v>6268</v>
      </c>
      <c r="V14" s="33">
        <v>14458</v>
      </c>
      <c r="W14" s="32">
        <v>2405</v>
      </c>
      <c r="X14" s="32">
        <f>X10-X12</f>
        <v>3394</v>
      </c>
      <c r="Y14" s="32">
        <f>Y10-Y12</f>
        <v>5801</v>
      </c>
      <c r="Z14" s="32">
        <v>3064</v>
      </c>
      <c r="AA14" s="33">
        <v>14664</v>
      </c>
      <c r="AB14" s="32">
        <v>3627</v>
      </c>
      <c r="AC14" s="32">
        <v>3105</v>
      </c>
      <c r="AD14" s="32">
        <v>3641</v>
      </c>
      <c r="AE14" s="32">
        <v>6024</v>
      </c>
      <c r="AF14" s="33">
        <v>16397</v>
      </c>
      <c r="AG14" s="32">
        <v>3136</v>
      </c>
      <c r="AH14" s="32">
        <v>3351</v>
      </c>
      <c r="AI14" s="32">
        <v>2787</v>
      </c>
    </row>
    <row r="15" spans="2:35" s="34" customFormat="1">
      <c r="B15" s="34" t="str">
        <f>IF(Menu!$K$32="EN",Data!A12,Data!B12)</f>
        <v>Vendas Líquidas % Plano&amp;Plano (R$ mil)</v>
      </c>
      <c r="C15" s="32">
        <v>206814.43100000001</v>
      </c>
      <c r="D15" s="32">
        <v>150011.55799999999</v>
      </c>
      <c r="E15" s="32">
        <v>217955.06681950003</v>
      </c>
      <c r="F15" s="32">
        <v>278408.32257192</v>
      </c>
      <c r="G15" s="33">
        <v>853189.37900652003</v>
      </c>
      <c r="H15" s="32">
        <v>328724.30065681203</v>
      </c>
      <c r="I15" s="32">
        <v>357115.38384717499</v>
      </c>
      <c r="J15" s="32">
        <v>322256.40178224194</v>
      </c>
      <c r="K15" s="32">
        <v>299073.86477245495</v>
      </c>
      <c r="L15" s="33">
        <v>1307169.9510586839</v>
      </c>
      <c r="M15" s="32">
        <v>365118.88077474601</v>
      </c>
      <c r="N15" s="32">
        <v>370389.62185117399</v>
      </c>
      <c r="O15" s="32">
        <v>414683.37259489996</v>
      </c>
      <c r="P15" s="32">
        <v>510234.91795677197</v>
      </c>
      <c r="Q15" s="33">
        <v>1660426.7931775919</v>
      </c>
      <c r="R15" s="32">
        <v>521338.18026240001</v>
      </c>
      <c r="S15" s="32">
        <v>547306.09939820005</v>
      </c>
      <c r="T15" s="32">
        <v>612337.93212418794</v>
      </c>
      <c r="U15" s="32">
        <v>1144100.4675245001</v>
      </c>
      <c r="V15" s="33">
        <v>2825082.679309288</v>
      </c>
      <c r="W15" s="32">
        <v>544278.63382999995</v>
      </c>
      <c r="X15" s="32">
        <v>745987.45097999997</v>
      </c>
      <c r="Y15" s="32">
        <v>1216240.8110724974</v>
      </c>
      <c r="Z15" s="32">
        <v>653094.21172650007</v>
      </c>
      <c r="AA15" s="33">
        <v>3159601.1076089973</v>
      </c>
      <c r="AB15" s="32">
        <v>769448.80114899995</v>
      </c>
      <c r="AC15" s="32">
        <v>773137.06425999943</v>
      </c>
      <c r="AD15" s="32">
        <f>929469042/1000</f>
        <v>929469.04200000002</v>
      </c>
      <c r="AE15" s="32">
        <v>1472235</v>
      </c>
      <c r="AF15" s="33">
        <v>3944289.9074089993</v>
      </c>
      <c r="AG15" s="32">
        <v>795994</v>
      </c>
      <c r="AH15" s="32">
        <v>828308.33900000004</v>
      </c>
      <c r="AI15" s="32">
        <v>722389.79662999895</v>
      </c>
    </row>
    <row r="16" spans="2:35" s="34" customFormat="1">
      <c r="B16" s="34" t="str">
        <f>IF(Menu!$K$32="EN",Data!A13,Data!B13)</f>
        <v>Preço Venda Médio (R$ mil / unid.)</v>
      </c>
      <c r="C16" s="35">
        <v>174.17477880363037</v>
      </c>
      <c r="D16" s="35">
        <v>175.45103911363637</v>
      </c>
      <c r="E16" s="35">
        <v>182.33420959415582</v>
      </c>
      <c r="F16" s="35">
        <v>181.09443329936306</v>
      </c>
      <c r="G16" s="36">
        <v>178.67812685533303</v>
      </c>
      <c r="H16" s="35">
        <v>174.93862783402923</v>
      </c>
      <c r="I16" s="35">
        <v>181.6364468444892</v>
      </c>
      <c r="J16" s="35">
        <v>187.50750930499714</v>
      </c>
      <c r="K16" s="35">
        <v>188.21324542027193</v>
      </c>
      <c r="L16" s="36">
        <v>182.74216959515286</v>
      </c>
      <c r="M16" s="35">
        <v>191.51663462371135</v>
      </c>
      <c r="N16" s="35">
        <v>194.62473999487176</v>
      </c>
      <c r="O16" s="35">
        <v>198.99260208234736</v>
      </c>
      <c r="P16" s="35">
        <v>200.8272685553834</v>
      </c>
      <c r="Q16" s="36">
        <v>196.86288756785089</v>
      </c>
      <c r="R16" s="35">
        <v>211.67212473480441</v>
      </c>
      <c r="S16" s="35">
        <v>216.40219921121496</v>
      </c>
      <c r="T16" s="35">
        <v>217.52250102660304</v>
      </c>
      <c r="U16" s="35">
        <v>208.59239790842466</v>
      </c>
      <c r="V16" s="36">
        <f>V13/V14</f>
        <v>212.39854088947337</v>
      </c>
      <c r="W16" s="35">
        <v>246.80667665696464</v>
      </c>
      <c r="X16" s="35">
        <v>234.80904172068355</v>
      </c>
      <c r="Y16" s="35">
        <v>220.61397561972032</v>
      </c>
      <c r="Z16" s="35">
        <v>230.79099729112269</v>
      </c>
      <c r="AA16" s="36">
        <v>230.32168802714114</v>
      </c>
      <c r="AB16" s="35">
        <v>235.8190051750758</v>
      </c>
      <c r="AC16" s="35">
        <v>288.01431128502406</v>
      </c>
      <c r="AD16" s="35">
        <f>AD13/AD14</f>
        <v>280.19702087338641</v>
      </c>
      <c r="AE16" s="35">
        <v>256.8920982735724</v>
      </c>
      <c r="AF16" s="36">
        <v>263.29909869549311</v>
      </c>
      <c r="AG16" s="35">
        <v>268.39999999999998</v>
      </c>
      <c r="AH16" s="35">
        <v>273.53808743658612</v>
      </c>
      <c r="AI16" s="35">
        <v>278.17301919985647</v>
      </c>
    </row>
    <row r="17" spans="2:35" s="34" customFormat="1">
      <c r="B17" s="34" t="str">
        <f>IF(Menu!$K$32="EN",Data!A14,Data!B14)</f>
        <v>% Distratos (R$ mil) / Vendas Brutas (R$ mil)</v>
      </c>
      <c r="C17" s="37">
        <v>7.7254778903031882E-2</v>
      </c>
      <c r="D17" s="37">
        <v>0.14075066182015813</v>
      </c>
      <c r="E17" s="37">
        <v>0.1063966246369862</v>
      </c>
      <c r="F17" s="37">
        <v>5.6589855121130954E-2</v>
      </c>
      <c r="G17" s="38">
        <v>9.0266769549682546E-2</v>
      </c>
      <c r="H17" s="37">
        <v>6.8582129227606717E-2</v>
      </c>
      <c r="I17" s="37">
        <v>0.10000557375360325</v>
      </c>
      <c r="J17" s="37">
        <v>9.4338212365292287E-2</v>
      </c>
      <c r="K17" s="37">
        <v>9.548349054747389E-2</v>
      </c>
      <c r="L17" s="38">
        <v>8.9804384575636026E-2</v>
      </c>
      <c r="M17" s="37">
        <v>6.7005476639050571E-2</v>
      </c>
      <c r="N17" s="37">
        <v>6.39596832962952E-2</v>
      </c>
      <c r="O17" s="37">
        <v>8.8745758012258869E-2</v>
      </c>
      <c r="P17" s="37">
        <v>4.3482465039841683E-2</v>
      </c>
      <c r="Q17" s="38">
        <v>6.4816723378605848E-2</v>
      </c>
      <c r="R17" s="37">
        <v>7.6893465932263552E-2</v>
      </c>
      <c r="S17" s="37">
        <v>0.12194511981999542</v>
      </c>
      <c r="T17" s="37">
        <f t="shared" ref="T17:AA17" si="0">T11/T9</f>
        <v>0.14544198159272198</v>
      </c>
      <c r="U17" s="37">
        <f t="shared" si="0"/>
        <v>4.2955777938277324E-2</v>
      </c>
      <c r="V17" s="38">
        <f t="shared" si="0"/>
        <v>8.7148106490264679E-2</v>
      </c>
      <c r="W17" s="37">
        <f t="shared" si="0"/>
        <v>0.1893707908920744</v>
      </c>
      <c r="X17" s="37">
        <f t="shared" si="0"/>
        <v>0.12582008992442084</v>
      </c>
      <c r="Y17" s="37">
        <f t="shared" si="0"/>
        <v>8.168378052298457E-2</v>
      </c>
      <c r="Z17" s="37">
        <f t="shared" si="0"/>
        <v>0.15182751238132997</v>
      </c>
      <c r="AA17" s="38">
        <f t="shared" si="0"/>
        <v>0.12755284938078146</v>
      </c>
      <c r="AB17" s="37">
        <f t="shared" ref="AB17" si="1">AB11/AB9</f>
        <v>7.928561101677839E-2</v>
      </c>
      <c r="AC17" s="37">
        <f t="shared" ref="AC17" si="2">AC11/AC9</f>
        <v>0.10467477239691619</v>
      </c>
      <c r="AD17" s="37">
        <f>AD11/AD9</f>
        <v>8.2035489780569362E-2</v>
      </c>
      <c r="AE17" s="37">
        <v>3.236823478506632E-2</v>
      </c>
      <c r="AF17" s="38">
        <v>6.9235199562959204E-2</v>
      </c>
      <c r="AG17" s="37">
        <v>0.106</v>
      </c>
      <c r="AH17" s="37">
        <v>6.1936297326679192E-2</v>
      </c>
      <c r="AI17" s="37">
        <v>0.2513976131217831</v>
      </c>
    </row>
    <row r="18" spans="2:35" s="34" customFormat="1">
      <c r="G18" s="39"/>
      <c r="L18" s="39"/>
      <c r="Q18" s="39"/>
      <c r="V18" s="39"/>
      <c r="AA18" s="39"/>
      <c r="AF18" s="39"/>
    </row>
    <row r="19" spans="2:35" s="34" customFormat="1">
      <c r="G19" s="39"/>
      <c r="L19" s="39"/>
      <c r="Q19" s="39"/>
      <c r="V19" s="39"/>
      <c r="AA19" s="39"/>
      <c r="AF19" s="39"/>
    </row>
    <row r="20" spans="2:35" s="34" customFormat="1">
      <c r="B20" s="31" t="str">
        <f>IF(Menu!$K$32="EN",Data!A17,Data!B17)</f>
        <v>Lançamentos (fases)</v>
      </c>
      <c r="C20" s="32"/>
      <c r="D20" s="32"/>
      <c r="E20" s="32"/>
      <c r="F20" s="32"/>
      <c r="G20" s="33"/>
      <c r="H20" s="32"/>
      <c r="I20" s="32"/>
      <c r="J20" s="32"/>
      <c r="K20" s="32"/>
      <c r="L20" s="33"/>
      <c r="M20" s="32"/>
      <c r="N20" s="32"/>
      <c r="O20" s="32"/>
      <c r="P20" s="32"/>
      <c r="Q20" s="33"/>
      <c r="R20" s="32"/>
      <c r="S20" s="32"/>
      <c r="T20" s="32"/>
      <c r="U20" s="32"/>
      <c r="V20" s="33"/>
      <c r="W20" s="32"/>
      <c r="X20" s="32"/>
      <c r="Y20" s="32"/>
      <c r="Z20" s="32"/>
      <c r="AA20" s="33"/>
      <c r="AB20" s="32"/>
      <c r="AC20" s="32"/>
      <c r="AD20" s="32"/>
      <c r="AE20" s="32"/>
      <c r="AF20" s="33"/>
      <c r="AG20" s="32"/>
      <c r="AH20" s="32"/>
      <c r="AI20" s="32"/>
    </row>
    <row r="21" spans="2:35" s="34" customFormat="1" ht="15" customHeight="1">
      <c r="B21" s="34" t="str">
        <f>IF(Menu!$K$32="EN",Data!A18,Data!B18)</f>
        <v>Lançamentos (fases)</v>
      </c>
      <c r="C21" s="40">
        <v>2</v>
      </c>
      <c r="D21" s="40">
        <v>3</v>
      </c>
      <c r="E21" s="40">
        <v>8</v>
      </c>
      <c r="F21" s="40">
        <v>7</v>
      </c>
      <c r="G21" s="41">
        <v>20</v>
      </c>
      <c r="H21" s="40">
        <v>2</v>
      </c>
      <c r="I21" s="40">
        <v>8</v>
      </c>
      <c r="J21" s="40">
        <v>8</v>
      </c>
      <c r="K21" s="40">
        <v>10</v>
      </c>
      <c r="L21" s="41">
        <v>28</v>
      </c>
      <c r="M21" s="40">
        <v>3</v>
      </c>
      <c r="N21" s="40">
        <v>5</v>
      </c>
      <c r="O21" s="40">
        <v>6</v>
      </c>
      <c r="P21" s="40">
        <v>8</v>
      </c>
      <c r="Q21" s="41">
        <v>22</v>
      </c>
      <c r="R21" s="40">
        <v>5</v>
      </c>
      <c r="S21" s="40">
        <v>6</v>
      </c>
      <c r="T21" s="40">
        <v>5</v>
      </c>
      <c r="U21" s="40">
        <v>12</v>
      </c>
      <c r="V21" s="41">
        <v>28</v>
      </c>
      <c r="W21" s="40">
        <v>4</v>
      </c>
      <c r="X21" s="40">
        <v>11</v>
      </c>
      <c r="Y21" s="40">
        <v>8</v>
      </c>
      <c r="Z21" s="40">
        <v>7</v>
      </c>
      <c r="AA21" s="41">
        <v>30</v>
      </c>
      <c r="AB21" s="40">
        <v>5</v>
      </c>
      <c r="AC21" s="40">
        <v>3</v>
      </c>
      <c r="AD21" s="40">
        <v>9</v>
      </c>
      <c r="AE21" s="40">
        <v>4</v>
      </c>
      <c r="AF21" s="41">
        <v>21</v>
      </c>
      <c r="AG21" s="40">
        <v>4</v>
      </c>
      <c r="AH21" s="40">
        <v>5</v>
      </c>
      <c r="AI21" s="40">
        <v>5</v>
      </c>
    </row>
    <row r="22" spans="2:35" s="34" customFormat="1">
      <c r="B22" s="34" t="str">
        <f>IF(Menu!$K$32="EN",Data!A19,Data!B19)</f>
        <v>VGV 100% Plano&amp;Plano (R$ mil)</v>
      </c>
      <c r="C22" s="40">
        <v>123375.072</v>
      </c>
      <c r="D22" s="40">
        <v>248775.114</v>
      </c>
      <c r="E22" s="40">
        <v>532589.77800000005</v>
      </c>
      <c r="F22" s="40">
        <v>528373.90599999996</v>
      </c>
      <c r="G22" s="41">
        <v>1433113.8699999999</v>
      </c>
      <c r="H22" s="40">
        <v>102518.402</v>
      </c>
      <c r="I22" s="40">
        <v>353717.20425511868</v>
      </c>
      <c r="J22" s="40">
        <v>440433.56950948026</v>
      </c>
      <c r="K22" s="40">
        <v>565366.49625751958</v>
      </c>
      <c r="L22" s="41">
        <v>1462035.6720221185</v>
      </c>
      <c r="M22" s="40">
        <v>267610.94691842899</v>
      </c>
      <c r="N22" s="40">
        <v>394135.65770000004</v>
      </c>
      <c r="O22" s="40">
        <v>423809.67694305826</v>
      </c>
      <c r="P22" s="40">
        <v>719724.07686999999</v>
      </c>
      <c r="Q22" s="41">
        <v>1805280.3584314873</v>
      </c>
      <c r="R22" s="40">
        <v>530100.44764000003</v>
      </c>
      <c r="S22" s="40">
        <v>588860.87812039198</v>
      </c>
      <c r="T22" s="40">
        <v>527706.00199999998</v>
      </c>
      <c r="U22" s="40">
        <v>1697004.3417700054</v>
      </c>
      <c r="V22" s="41">
        <v>3343671.6694900054</v>
      </c>
      <c r="W22" s="40">
        <v>465429.05199000001</v>
      </c>
      <c r="X22" s="40">
        <v>1063824.4242700001</v>
      </c>
      <c r="Y22" s="40">
        <v>1076401.9845799971</v>
      </c>
      <c r="Z22" s="40">
        <v>1261747.7450699999</v>
      </c>
      <c r="AA22" s="41">
        <v>3867403.2059099977</v>
      </c>
      <c r="AB22" s="40">
        <v>1178134</v>
      </c>
      <c r="AC22" s="40">
        <v>1400847.2149990001</v>
      </c>
      <c r="AD22" s="40">
        <f>2141806478/1000</f>
        <v>2141806.4780000001</v>
      </c>
      <c r="AE22" s="40">
        <v>616932</v>
      </c>
      <c r="AF22" s="41">
        <v>5337719.6929989997</v>
      </c>
      <c r="AG22" s="40">
        <v>986094.42799999996</v>
      </c>
      <c r="AH22" s="40">
        <v>826004.85400000005</v>
      </c>
      <c r="AI22" s="40">
        <v>1069922.574002</v>
      </c>
    </row>
    <row r="23" spans="2:35" s="34" customFormat="1">
      <c r="B23" s="34" t="str">
        <f>IF(Menu!$K$32="EN",Data!A20,Data!B20)</f>
        <v>Unidades</v>
      </c>
      <c r="C23" s="40">
        <v>750</v>
      </c>
      <c r="D23" s="40">
        <v>1155</v>
      </c>
      <c r="E23" s="40">
        <v>2898</v>
      </c>
      <c r="F23" s="40">
        <v>2959</v>
      </c>
      <c r="G23" s="41">
        <v>7762</v>
      </c>
      <c r="H23" s="40">
        <v>573</v>
      </c>
      <c r="I23" s="40">
        <v>1873</v>
      </c>
      <c r="J23" s="40">
        <v>2032</v>
      </c>
      <c r="K23" s="40">
        <v>2707</v>
      </c>
      <c r="L23" s="41">
        <v>7185</v>
      </c>
      <c r="M23" s="40">
        <v>1388</v>
      </c>
      <c r="N23" s="40">
        <v>1962</v>
      </c>
      <c r="O23" s="40">
        <v>1920</v>
      </c>
      <c r="P23" s="40">
        <v>3458</v>
      </c>
      <c r="Q23" s="41">
        <v>8728</v>
      </c>
      <c r="R23" s="40">
        <v>2302</v>
      </c>
      <c r="S23" s="40">
        <v>2642</v>
      </c>
      <c r="T23" s="40">
        <v>1698</v>
      </c>
      <c r="U23" s="40">
        <v>6904</v>
      </c>
      <c r="V23" s="41">
        <v>13546</v>
      </c>
      <c r="W23" s="40">
        <v>1814</v>
      </c>
      <c r="X23" s="40">
        <v>4620</v>
      </c>
      <c r="Y23" s="40">
        <v>4196</v>
      </c>
      <c r="Z23" s="40">
        <v>5597</v>
      </c>
      <c r="AA23" s="41">
        <v>16227</v>
      </c>
      <c r="AB23" s="40">
        <v>4301</v>
      </c>
      <c r="AC23" s="40">
        <v>2749</v>
      </c>
      <c r="AD23" s="40">
        <v>8436</v>
      </c>
      <c r="AE23" s="40">
        <v>2315</v>
      </c>
      <c r="AF23" s="41">
        <v>17801</v>
      </c>
      <c r="AG23" s="40">
        <v>3663</v>
      </c>
      <c r="AH23" s="40">
        <v>3138</v>
      </c>
      <c r="AI23" s="40">
        <v>3819</v>
      </c>
    </row>
    <row r="24" spans="2:35" s="34" customFormat="1">
      <c r="B24" s="34" t="str">
        <f>IF(Menu!$K$32="EN",Data!A21,Data!B21)</f>
        <v>Preço Venda Médio (R$ mil / unid.)</v>
      </c>
      <c r="C24" s="42">
        <v>164.50009600000001</v>
      </c>
      <c r="D24" s="42">
        <v>215.38970909090909</v>
      </c>
      <c r="E24" s="42">
        <v>183.77839130434785</v>
      </c>
      <c r="F24" s="42">
        <v>178.56502399459276</v>
      </c>
      <c r="G24" s="43">
        <v>184.63203684617366</v>
      </c>
      <c r="H24" s="42">
        <v>178.91518673647471</v>
      </c>
      <c r="I24" s="42">
        <v>188.85061626007405</v>
      </c>
      <c r="J24" s="42">
        <v>216.74880389246076</v>
      </c>
      <c r="K24" s="42">
        <v>208.85352650813431</v>
      </c>
      <c r="L24" s="43">
        <v>203.48443591122037</v>
      </c>
      <c r="M24" s="42">
        <v>192.80327587783069</v>
      </c>
      <c r="N24" s="42">
        <v>200.88463695208972</v>
      </c>
      <c r="O24" s="42">
        <v>220.73420674117617</v>
      </c>
      <c r="P24" s="42">
        <v>208.13304709947946</v>
      </c>
      <c r="Q24" s="43">
        <v>206.83780458655903</v>
      </c>
      <c r="R24" s="42">
        <v>230.27821357080799</v>
      </c>
      <c r="S24" s="42">
        <v>222.88451102210144</v>
      </c>
      <c r="T24" s="42">
        <v>310.7809199057715</v>
      </c>
      <c r="U24" s="42">
        <v>245.80016537804249</v>
      </c>
      <c r="V24" s="43">
        <v>246.83830425882218</v>
      </c>
      <c r="W24" s="42">
        <v>256.57610363285556</v>
      </c>
      <c r="X24" s="42">
        <v>230.26502689826842</v>
      </c>
      <c r="Y24" s="42">
        <v>256.53050156815948</v>
      </c>
      <c r="Z24" s="42">
        <v>225.43286494014649</v>
      </c>
      <c r="AA24" s="43">
        <v>238.33137400073937</v>
      </c>
      <c r="AB24" s="42">
        <v>273.92094861660081</v>
      </c>
      <c r="AC24" s="42">
        <v>509.58429065078212</v>
      </c>
      <c r="AD24" s="42">
        <f>AD22/AD23</f>
        <v>253.88886652441917</v>
      </c>
      <c r="AE24" s="42">
        <v>266.49330453563715</v>
      </c>
      <c r="AF24" s="43">
        <v>299.85504707595078</v>
      </c>
      <c r="AG24" s="42">
        <v>270.10000000000002</v>
      </c>
      <c r="AH24" s="42">
        <v>263.22653091140853</v>
      </c>
      <c r="AI24" s="42">
        <v>280.1577831898403</v>
      </c>
    </row>
    <row r="25" spans="2:35" s="34" customFormat="1">
      <c r="B25" s="34" t="str">
        <f>IF(Menu!$K$32="EN",Data!A22,Data!B22)</f>
        <v>Média de Unidades por Lanç.</v>
      </c>
      <c r="C25" s="44">
        <v>375</v>
      </c>
      <c r="D25" s="44">
        <v>385</v>
      </c>
      <c r="E25" s="44">
        <v>362.25</v>
      </c>
      <c r="F25" s="44">
        <v>422.71428571428572</v>
      </c>
      <c r="G25" s="45">
        <v>388.1</v>
      </c>
      <c r="H25" s="44">
        <v>286.5</v>
      </c>
      <c r="I25" s="44">
        <v>234.125</v>
      </c>
      <c r="J25" s="44">
        <v>254</v>
      </c>
      <c r="K25" s="44">
        <v>270.7</v>
      </c>
      <c r="L25" s="45">
        <v>256.60714285714283</v>
      </c>
      <c r="M25" s="44">
        <v>462.66666666666669</v>
      </c>
      <c r="N25" s="44">
        <v>392.4</v>
      </c>
      <c r="O25" s="44">
        <v>320</v>
      </c>
      <c r="P25" s="44">
        <v>432.25</v>
      </c>
      <c r="Q25" s="45">
        <v>396.72727272727275</v>
      </c>
      <c r="R25" s="44">
        <v>451.2</v>
      </c>
      <c r="S25" s="44">
        <v>428</v>
      </c>
      <c r="T25" s="44">
        <v>305.8</v>
      </c>
      <c r="U25" s="44">
        <v>565.41666666666663</v>
      </c>
      <c r="V25" s="45">
        <v>483.78571428571428</v>
      </c>
      <c r="W25" s="44">
        <v>453.5</v>
      </c>
      <c r="X25" s="44">
        <v>420</v>
      </c>
      <c r="Y25" s="44">
        <v>524.5</v>
      </c>
      <c r="Z25" s="44">
        <f>Z23/Z21</f>
        <v>799.57142857142856</v>
      </c>
      <c r="AA25" s="45">
        <v>540.9</v>
      </c>
      <c r="AB25" s="44">
        <v>860.2</v>
      </c>
      <c r="AC25" s="44">
        <v>916.33333333333337</v>
      </c>
      <c r="AD25" s="44">
        <f>AD23/AD21</f>
        <v>937.33333333333337</v>
      </c>
      <c r="AE25" s="44">
        <v>578.75</v>
      </c>
      <c r="AF25" s="45">
        <v>847.66666666666663</v>
      </c>
      <c r="AG25" s="44">
        <v>916</v>
      </c>
      <c r="AH25" s="44">
        <v>627.6</v>
      </c>
      <c r="AI25" s="44">
        <v>763.8</v>
      </c>
    </row>
    <row r="26" spans="2:35" s="34" customFormat="1">
      <c r="B26" s="34" t="str">
        <f>IF(Menu!$K$32="EN",Data!A23,Data!B23)</f>
        <v>VGV % Plano&amp;Plano (R$ mil)</v>
      </c>
      <c r="C26" s="40">
        <v>123375.072</v>
      </c>
      <c r="D26" s="40">
        <v>248764.6499932</v>
      </c>
      <c r="E26" s="40">
        <v>532589.77800000005</v>
      </c>
      <c r="F26" s="40">
        <v>506362.58924999996</v>
      </c>
      <c r="G26" s="41">
        <v>1411092.0892431999</v>
      </c>
      <c r="H26" s="40">
        <v>102518.402</v>
      </c>
      <c r="I26" s="40">
        <v>353717.20425511868</v>
      </c>
      <c r="J26" s="40">
        <v>440433.56950948026</v>
      </c>
      <c r="K26" s="40">
        <v>565366.49625751958</v>
      </c>
      <c r="L26" s="41">
        <v>1462035.6720221185</v>
      </c>
      <c r="M26" s="40">
        <v>267610.94691842899</v>
      </c>
      <c r="N26" s="40">
        <v>357891.79939400003</v>
      </c>
      <c r="O26" s="40">
        <v>423809.67694305826</v>
      </c>
      <c r="P26" s="40">
        <v>658283.05886999995</v>
      </c>
      <c r="Q26" s="41">
        <v>1707595.4821254872</v>
      </c>
      <c r="R26" s="40">
        <v>440145.05070399999</v>
      </c>
      <c r="S26" s="40">
        <v>588860.87812039198</v>
      </c>
      <c r="T26" s="40">
        <v>485018.09235960798</v>
      </c>
      <c r="U26" s="40">
        <v>1432295.1417700038</v>
      </c>
      <c r="V26" s="41">
        <v>2946319.162954004</v>
      </c>
      <c r="W26" s="40">
        <v>418136.60438999999</v>
      </c>
      <c r="X26" s="40">
        <v>1042789.756088</v>
      </c>
      <c r="Y26" s="40">
        <v>956913.12429299694</v>
      </c>
      <c r="Z26" s="40">
        <v>1286619.52507</v>
      </c>
      <c r="AA26" s="41">
        <v>3704459.0098409969</v>
      </c>
      <c r="AB26" s="40">
        <v>855857.73910000001</v>
      </c>
      <c r="AC26" s="40">
        <v>1187966.7375010001</v>
      </c>
      <c r="AD26" s="40">
        <f>AD22</f>
        <v>2141806.4780000001</v>
      </c>
      <c r="AE26" s="40">
        <v>607207</v>
      </c>
      <c r="AF26" s="41">
        <v>4792837.9546010001</v>
      </c>
      <c r="AG26" s="40">
        <v>833629</v>
      </c>
      <c r="AH26" s="40">
        <v>781430.054</v>
      </c>
      <c r="AI26" s="40">
        <v>1012616.574002</v>
      </c>
    </row>
    <row r="27" spans="2:35" s="34" customFormat="1">
      <c r="B27" s="34" t="str">
        <f>IF(Menu!$K$32="EN",Data!A24,Data!B24)</f>
        <v>Participação % Plano&amp;Plano</v>
      </c>
      <c r="C27" s="37">
        <v>1</v>
      </c>
      <c r="D27" s="37">
        <v>0.99995793788762966</v>
      </c>
      <c r="E27" s="37">
        <v>1</v>
      </c>
      <c r="F27" s="37">
        <v>0.9583414008526</v>
      </c>
      <c r="G27" s="38">
        <v>0.98463361410576544</v>
      </c>
      <c r="H27" s="37">
        <v>1</v>
      </c>
      <c r="I27" s="37">
        <v>1</v>
      </c>
      <c r="J27" s="37">
        <v>1</v>
      </c>
      <c r="K27" s="37">
        <v>1</v>
      </c>
      <c r="L27" s="38">
        <v>1</v>
      </c>
      <c r="M27" s="37">
        <v>1</v>
      </c>
      <c r="N27" s="37">
        <v>0.90804217381014696</v>
      </c>
      <c r="O27" s="37">
        <v>1</v>
      </c>
      <c r="P27" s="37">
        <v>0.91463253769805752</v>
      </c>
      <c r="Q27" s="38">
        <v>0.94588935959460974</v>
      </c>
      <c r="R27" s="37">
        <v>0.83030499721990381</v>
      </c>
      <c r="S27" s="37">
        <v>1</v>
      </c>
      <c r="T27" s="37">
        <v>0.91910664377232643</v>
      </c>
      <c r="U27" s="37">
        <v>0.8440138345645567</v>
      </c>
      <c r="V27" s="38">
        <v>0.88116282164851201</v>
      </c>
      <c r="W27" s="37">
        <v>0.89838956679262871</v>
      </c>
      <c r="X27" s="37">
        <v>0.98022731223111925</v>
      </c>
      <c r="Y27" s="37">
        <v>0.8889923448686099</v>
      </c>
      <c r="Z27" s="37">
        <v>1.0197121652066992</v>
      </c>
      <c r="AA27" s="38">
        <v>0.95786728525745735</v>
      </c>
      <c r="AB27" s="37">
        <v>0.72645194782596889</v>
      </c>
      <c r="AC27" s="37">
        <v>0.84803447855078762</v>
      </c>
      <c r="AD27" s="37">
        <f>AD26/AD22</f>
        <v>1</v>
      </c>
      <c r="AE27" s="37">
        <v>0.98423651228984721</v>
      </c>
      <c r="AF27" s="38">
        <v>0.89791863010103901</v>
      </c>
      <c r="AG27" s="37">
        <v>0.84299999999999997</v>
      </c>
      <c r="AH27" s="37">
        <v>0.94603566821170271</v>
      </c>
      <c r="AI27" s="37">
        <v>0.94643911494861788</v>
      </c>
    </row>
    <row r="28" spans="2:35" s="34" customFormat="1">
      <c r="G28" s="39"/>
      <c r="L28" s="39"/>
      <c r="Q28" s="39"/>
      <c r="V28" s="39"/>
      <c r="AA28" s="39"/>
      <c r="AF28" s="39"/>
    </row>
    <row r="29" spans="2:35" s="34" customFormat="1">
      <c r="C29" s="46"/>
      <c r="D29" s="46"/>
      <c r="E29" s="46"/>
      <c r="F29" s="46"/>
      <c r="G29" s="47"/>
      <c r="H29" s="46"/>
      <c r="I29" s="46"/>
      <c r="J29" s="46"/>
      <c r="K29" s="46"/>
      <c r="L29" s="47"/>
      <c r="M29" s="46"/>
      <c r="N29" s="46"/>
      <c r="O29" s="46"/>
      <c r="P29" s="46"/>
      <c r="Q29" s="47"/>
      <c r="R29" s="46"/>
      <c r="S29" s="46"/>
      <c r="T29" s="46"/>
      <c r="U29" s="46"/>
      <c r="V29" s="47"/>
      <c r="W29" s="46"/>
      <c r="X29" s="46"/>
      <c r="Y29" s="46"/>
      <c r="Z29" s="46"/>
      <c r="AA29" s="47"/>
      <c r="AB29" s="46"/>
      <c r="AC29" s="46"/>
      <c r="AD29" s="46"/>
      <c r="AE29" s="46"/>
      <c r="AF29" s="47"/>
      <c r="AG29" s="46"/>
      <c r="AH29" s="46"/>
      <c r="AI29" s="46"/>
    </row>
    <row r="30" spans="2:35" s="34" customFormat="1">
      <c r="B30" s="31" t="str">
        <f>IF(Menu!$K$32="EN",Data!A27,Data!B27)</f>
        <v>Estoque*</v>
      </c>
      <c r="C30" s="32"/>
      <c r="D30" s="32"/>
      <c r="E30" s="32"/>
      <c r="F30" s="32"/>
      <c r="G30" s="33"/>
      <c r="H30" s="32"/>
      <c r="I30" s="32"/>
      <c r="J30" s="32"/>
      <c r="K30" s="32"/>
      <c r="L30" s="33"/>
      <c r="M30" s="32"/>
      <c r="N30" s="32"/>
      <c r="O30" s="32"/>
      <c r="P30" s="32"/>
      <c r="Q30" s="33"/>
      <c r="R30" s="32"/>
      <c r="S30" s="32"/>
      <c r="T30" s="32"/>
      <c r="U30" s="32"/>
      <c r="V30" s="33"/>
      <c r="W30" s="32"/>
      <c r="X30" s="32"/>
      <c r="Y30" s="32"/>
      <c r="Z30" s="32"/>
      <c r="AA30" s="33"/>
      <c r="AB30" s="32"/>
      <c r="AC30" s="32"/>
      <c r="AD30" s="32"/>
      <c r="AE30" s="32"/>
      <c r="AF30" s="33"/>
      <c r="AG30" s="32"/>
      <c r="AH30" s="32"/>
      <c r="AI30" s="32"/>
    </row>
    <row r="31" spans="2:35" s="34" customFormat="1">
      <c r="B31" s="34" t="str">
        <f>IF(Menu!$K$32="EN",Data!A28,Data!B28)</f>
        <v>Estoque VGV 100% Plano&amp;Plano (R$ mil)</v>
      </c>
      <c r="C31" s="40">
        <v>1164295.4069817897</v>
      </c>
      <c r="D31" s="40">
        <v>1283080.0248005239</v>
      </c>
      <c r="E31" s="40">
        <v>1617813.5579210941</v>
      </c>
      <c r="F31" s="40">
        <v>1924929.3201898998</v>
      </c>
      <c r="G31" s="41">
        <v>1924929.3201898998</v>
      </c>
      <c r="H31" s="40">
        <v>1700886.437826945</v>
      </c>
      <c r="I31" s="40">
        <v>1743993.4459226227</v>
      </c>
      <c r="J31" s="40">
        <v>1845005.5188091206</v>
      </c>
      <c r="K31" s="40">
        <v>2095455.014429532</v>
      </c>
      <c r="L31" s="41">
        <v>2095455.014429532</v>
      </c>
      <c r="M31" s="40">
        <f>1831788313/1000</f>
        <v>1831788.3130000001</v>
      </c>
      <c r="N31" s="40">
        <f>1951382172/1000</f>
        <v>1951382.172</v>
      </c>
      <c r="O31" s="40">
        <f>2020216958/1000</f>
        <v>2020216.9580000001</v>
      </c>
      <c r="P31" s="40">
        <v>2253040.0230320701</v>
      </c>
      <c r="Q31" s="41">
        <v>2253040.0230320701</v>
      </c>
      <c r="R31" s="40">
        <v>2238058.4956482281</v>
      </c>
      <c r="S31" s="40">
        <v>2265840.5174094811</v>
      </c>
      <c r="T31" s="40">
        <f>2086555795/1000</f>
        <v>2086555.7949999999</v>
      </c>
      <c r="U31" s="40">
        <f>2478995431/1000</f>
        <v>2478995.4309999999</v>
      </c>
      <c r="V31" s="41">
        <f>2478995431/1000</f>
        <v>2478995.4309999999</v>
      </c>
      <c r="W31" s="40">
        <v>2335432.8153471998</v>
      </c>
      <c r="X31" s="40">
        <v>2581312.5039420798</v>
      </c>
      <c r="Y31" s="40">
        <f>2316136155.7099/1000</f>
        <v>2316136.1557099</v>
      </c>
      <c r="Z31" s="40">
        <v>2903944.4428496701</v>
      </c>
      <c r="AA31" s="41">
        <v>2903944.4428496701</v>
      </c>
      <c r="AB31" s="40">
        <v>3273508.5970799997</v>
      </c>
      <c r="AC31" s="40">
        <v>3814681.1965399999</v>
      </c>
      <c r="AD31" s="40">
        <f>4925363025/1000</f>
        <v>4925363.0250000004</v>
      </c>
      <c r="AE31" s="40">
        <v>3895610.84</v>
      </c>
      <c r="AF31" s="41">
        <v>3895610.84</v>
      </c>
      <c r="AG31" s="40">
        <v>3896491</v>
      </c>
      <c r="AH31" s="40">
        <f>3828325409/1000</f>
        <v>3828325.409</v>
      </c>
      <c r="AI31" s="40">
        <v>4176027.2961800015</v>
      </c>
    </row>
    <row r="32" spans="2:35" s="34" customFormat="1">
      <c r="B32" s="34" t="str">
        <f>IF(Menu!$K$32="EN",Data!A29,Data!B29)</f>
        <v>Estoque (Unidades)</v>
      </c>
      <c r="C32" s="40">
        <v>6246</v>
      </c>
      <c r="D32" s="40">
        <v>6521</v>
      </c>
      <c r="E32" s="40">
        <v>8190</v>
      </c>
      <c r="F32" s="40">
        <v>9580</v>
      </c>
      <c r="G32" s="41">
        <v>9580</v>
      </c>
      <c r="H32" s="40">
        <v>8237</v>
      </c>
      <c r="I32" s="40">
        <v>8115</v>
      </c>
      <c r="J32" s="40">
        <v>8392</v>
      </c>
      <c r="K32" s="40">
        <v>9477</v>
      </c>
      <c r="L32" s="41">
        <v>9477</v>
      </c>
      <c r="M32" s="40">
        <v>8860</v>
      </c>
      <c r="N32" s="40">
        <v>8875</v>
      </c>
      <c r="O32" s="40">
        <v>8679</v>
      </c>
      <c r="P32" s="40">
        <v>9448</v>
      </c>
      <c r="Q32" s="41">
        <v>9448</v>
      </c>
      <c r="R32" s="40">
        <v>9122</v>
      </c>
      <c r="S32" s="40">
        <v>9089</v>
      </c>
      <c r="T32" s="40">
        <v>7756</v>
      </c>
      <c r="U32" s="40">
        <v>8273</v>
      </c>
      <c r="V32" s="41">
        <v>8273</v>
      </c>
      <c r="W32" s="40">
        <v>7611</v>
      </c>
      <c r="X32" s="40">
        <v>8827</v>
      </c>
      <c r="Y32" s="40">
        <v>7285</v>
      </c>
      <c r="Z32" s="40">
        <v>9812</v>
      </c>
      <c r="AA32" s="41">
        <v>9812</v>
      </c>
      <c r="AB32" s="40">
        <v>10524</v>
      </c>
      <c r="AC32" s="40">
        <v>10180</v>
      </c>
      <c r="AD32" s="40">
        <v>14947</v>
      </c>
      <c r="AE32" s="40">
        <v>11238</v>
      </c>
      <c r="AF32" s="41">
        <v>11238</v>
      </c>
      <c r="AG32" s="40">
        <v>11765</v>
      </c>
      <c r="AH32" s="40">
        <v>11490</v>
      </c>
      <c r="AI32" s="40">
        <v>12426</v>
      </c>
    </row>
    <row r="33" spans="2:35" s="34" customFormat="1">
      <c r="B33" s="34" t="str">
        <f>IF(Menu!$K$32="EN",Data!A30,Data!B30)</f>
        <v>% Em Construção (unidades)</v>
      </c>
      <c r="C33" s="37">
        <v>0.99183477425552358</v>
      </c>
      <c r="D33" s="37">
        <v>0.97623063947247357</v>
      </c>
      <c r="E33" s="37">
        <v>0.97631257631257629</v>
      </c>
      <c r="F33" s="37">
        <v>0.98162839248434242</v>
      </c>
      <c r="G33" s="38">
        <v>0.98162839248434242</v>
      </c>
      <c r="H33" s="37">
        <v>0.99295860143256043</v>
      </c>
      <c r="I33" s="37">
        <v>0.99605668515095502</v>
      </c>
      <c r="J33" s="37">
        <v>0.99392278360343189</v>
      </c>
      <c r="K33" s="37">
        <v>0.98997573071647149</v>
      </c>
      <c r="L33" s="38">
        <v>0.98997573071647149</v>
      </c>
      <c r="M33" s="37">
        <v>0.97505643340857784</v>
      </c>
      <c r="N33" s="37">
        <v>0.9789295774647887</v>
      </c>
      <c r="O33" s="37">
        <v>0.97419057495103123</v>
      </c>
      <c r="P33" s="37">
        <v>0.99068585944115162</v>
      </c>
      <c r="Q33" s="38">
        <v>0.99068585944115162</v>
      </c>
      <c r="R33" s="37">
        <v>0.9498099980762803</v>
      </c>
      <c r="S33" s="37">
        <v>0.98509534073984562</v>
      </c>
      <c r="T33" s="37">
        <v>0.95731785944551906</v>
      </c>
      <c r="U33" s="37">
        <v>0.95799999999999996</v>
      </c>
      <c r="V33" s="38">
        <v>0.95799999999999996</v>
      </c>
      <c r="W33" s="37">
        <v>0.97299999999999998</v>
      </c>
      <c r="X33" s="37">
        <v>0.99433556134587098</v>
      </c>
      <c r="Y33" s="37">
        <v>0.99673026699296186</v>
      </c>
      <c r="Z33" s="37">
        <v>0.99780000000000002</v>
      </c>
      <c r="AA33" s="38">
        <v>0.99780000000000002</v>
      </c>
      <c r="AB33" s="37">
        <v>0.97843025465602429</v>
      </c>
      <c r="AC33" s="37">
        <v>0.98693516699410611</v>
      </c>
      <c r="AD33" s="37">
        <v>0.99230614839098141</v>
      </c>
      <c r="AE33" s="37">
        <v>0.995</v>
      </c>
      <c r="AF33" s="38">
        <v>0.995</v>
      </c>
      <c r="AG33" s="37">
        <v>0.98799999999999999</v>
      </c>
      <c r="AH33" s="37">
        <v>0.97711053089643163</v>
      </c>
      <c r="AI33" s="37">
        <v>0.96603895058747791</v>
      </c>
    </row>
    <row r="34" spans="2:35" s="34" customFormat="1">
      <c r="B34" s="34" t="str">
        <f>IF(Menu!$K$32="EN",Data!A31,Data!B31)</f>
        <v>% Pronto (unidades)</v>
      </c>
      <c r="C34" s="37">
        <v>8.1652257444764648E-3</v>
      </c>
      <c r="D34" s="37">
        <v>2.3769360527526453E-2</v>
      </c>
      <c r="E34" s="37">
        <v>2.3687423687423687E-2</v>
      </c>
      <c r="F34" s="37">
        <v>1.8371607515657619E-2</v>
      </c>
      <c r="G34" s="38">
        <v>1.8371607515657619E-2</v>
      </c>
      <c r="H34" s="37">
        <v>7.0413985674396022E-3</v>
      </c>
      <c r="I34" s="37">
        <v>3.9433148490449783E-3</v>
      </c>
      <c r="J34" s="37">
        <v>6.0772163965681601E-3</v>
      </c>
      <c r="K34" s="37">
        <v>1.0024269283528543E-2</v>
      </c>
      <c r="L34" s="38">
        <v>1.0024269283528543E-2</v>
      </c>
      <c r="M34" s="37">
        <v>2.4943566591422123E-2</v>
      </c>
      <c r="N34" s="37">
        <v>2.1070422535211266E-2</v>
      </c>
      <c r="O34" s="37">
        <v>2.5809425048968774E-2</v>
      </c>
      <c r="P34" s="37">
        <v>9.3141405588484331E-3</v>
      </c>
      <c r="Q34" s="38">
        <v>9.3141405588484331E-3</v>
      </c>
      <c r="R34" s="37">
        <v>5.0190001923719779E-2</v>
      </c>
      <c r="S34" s="37">
        <v>1.4904659260154282E-2</v>
      </c>
      <c r="T34" s="37">
        <v>4.2682140554480982E-2</v>
      </c>
      <c r="U34" s="37">
        <v>4.2000000000000003E-2</v>
      </c>
      <c r="V34" s="38">
        <v>4.2000000000000003E-2</v>
      </c>
      <c r="W34" s="37">
        <v>2.7000000000000024E-2</v>
      </c>
      <c r="X34" s="37">
        <v>5.6644386541290226E-3</v>
      </c>
      <c r="Y34" s="37">
        <v>3.2697330070381014E-3</v>
      </c>
      <c r="Z34" s="37">
        <v>2.2000000000000001E-3</v>
      </c>
      <c r="AA34" s="38">
        <v>2.2000000000000001E-3</v>
      </c>
      <c r="AB34" s="37">
        <v>2.1569745343975676E-2</v>
      </c>
      <c r="AC34" s="37">
        <v>1.306483300589391E-2</v>
      </c>
      <c r="AD34" s="37">
        <f>100%-AD33</f>
        <v>7.6938516090185871E-3</v>
      </c>
      <c r="AE34" s="37">
        <v>5.0000000000000001E-3</v>
      </c>
      <c r="AF34" s="38">
        <v>5.0000000000000001E-3</v>
      </c>
      <c r="AG34" s="37">
        <v>1.2E-2</v>
      </c>
      <c r="AH34" s="37">
        <v>2.288946910356832E-2</v>
      </c>
      <c r="AI34" s="37">
        <v>3.3961049412522128E-2</v>
      </c>
    </row>
    <row r="35" spans="2:35" s="34" customFormat="1">
      <c r="G35" s="39"/>
      <c r="L35" s="39"/>
      <c r="Q35" s="39"/>
      <c r="V35" s="39"/>
      <c r="AA35" s="39"/>
      <c r="AF35" s="39"/>
    </row>
    <row r="36" spans="2:35" s="34" customFormat="1">
      <c r="G36" s="39"/>
      <c r="L36" s="39"/>
      <c r="Q36" s="39"/>
      <c r="V36" s="39"/>
      <c r="AA36" s="39"/>
      <c r="AF36" s="39"/>
    </row>
    <row r="37" spans="2:35" s="34" customFormat="1">
      <c r="B37" s="31" t="str">
        <f>IF(Menu!$K$32="EN",Data!A34,Data!B34)</f>
        <v>VSO*</v>
      </c>
      <c r="C37" s="32"/>
      <c r="D37" s="32"/>
      <c r="E37" s="32"/>
      <c r="F37" s="32"/>
      <c r="G37" s="33"/>
      <c r="H37" s="32"/>
      <c r="I37" s="32"/>
      <c r="J37" s="32"/>
      <c r="K37" s="32"/>
      <c r="L37" s="33"/>
      <c r="M37" s="32"/>
      <c r="N37" s="32"/>
      <c r="O37" s="32"/>
      <c r="P37" s="32"/>
      <c r="Q37" s="33"/>
      <c r="R37" s="32"/>
      <c r="S37" s="32"/>
      <c r="T37" s="32"/>
      <c r="U37" s="32"/>
      <c r="V37" s="33"/>
      <c r="W37" s="32"/>
      <c r="X37" s="32"/>
      <c r="Y37" s="32"/>
      <c r="Z37" s="32"/>
      <c r="AA37" s="33"/>
      <c r="AB37" s="32"/>
      <c r="AC37" s="32"/>
      <c r="AD37" s="32"/>
      <c r="AE37" s="32"/>
      <c r="AF37" s="33"/>
      <c r="AG37" s="32"/>
      <c r="AH37" s="32"/>
      <c r="AI37" s="32"/>
    </row>
    <row r="38" spans="2:35" s="34" customFormat="1">
      <c r="B38" s="48" t="str">
        <f>IF(Menu!$K$32="EN",Data!A35,Data!B35)</f>
        <v>VSO Líquido 100% - Últimos 12 meses</v>
      </c>
      <c r="C38" s="37">
        <v>0.39900000000000002</v>
      </c>
      <c r="D38" s="37">
        <v>0.39200000000000002</v>
      </c>
      <c r="E38" s="37">
        <v>0.37</v>
      </c>
      <c r="F38" s="37">
        <v>0.32700000000000001</v>
      </c>
      <c r="G38" s="38">
        <v>0.32700000000000001</v>
      </c>
      <c r="H38" s="37">
        <v>0.38754626212336341</v>
      </c>
      <c r="I38" s="37">
        <v>0.43052934856875269</v>
      </c>
      <c r="J38" s="37">
        <v>0.43001666931155136</v>
      </c>
      <c r="K38" s="37">
        <v>0.39235943234257231</v>
      </c>
      <c r="L38" s="38">
        <v>0.39235943234257231</v>
      </c>
      <c r="M38" s="37">
        <v>0.41165206239276597</v>
      </c>
      <c r="N38" s="37">
        <v>0.40685156254538257</v>
      </c>
      <c r="O38" s="37">
        <v>0.42382516099859036</v>
      </c>
      <c r="P38" s="37">
        <v>0.43473746470014846</v>
      </c>
      <c r="Q38" s="38">
        <v>0.43473746470014846</v>
      </c>
      <c r="R38" s="37">
        <v>0.4795749637760956</v>
      </c>
      <c r="S38" s="37">
        <v>0.49221304262739052</v>
      </c>
      <c r="T38" s="37">
        <v>0.52852309942006537</v>
      </c>
      <c r="U38" s="37">
        <v>0.55829653290010173</v>
      </c>
      <c r="V38" s="38">
        <v>0.55829653290010173</v>
      </c>
      <c r="W38" s="37">
        <v>0.57187052788933346</v>
      </c>
      <c r="X38" s="37">
        <v>0.56037900027760446</v>
      </c>
      <c r="Y38" s="37">
        <v>0.62267359704138248</v>
      </c>
      <c r="Z38" s="37">
        <v>0.53</v>
      </c>
      <c r="AA38" s="38">
        <v>0.53</v>
      </c>
      <c r="AB38" s="37">
        <v>0.52600000000000002</v>
      </c>
      <c r="AC38" s="37">
        <v>0.497</v>
      </c>
      <c r="AD38" s="37">
        <v>0.41870000000000002</v>
      </c>
      <c r="AE38" s="37">
        <v>0.52329999999999999</v>
      </c>
      <c r="AF38" s="38">
        <v>0.52329999999999999</v>
      </c>
      <c r="AG38" s="37">
        <v>0.51119999999999999</v>
      </c>
      <c r="AH38" s="37">
        <v>0.51800000000000002</v>
      </c>
      <c r="AI38" s="37">
        <v>0.48549999999999999</v>
      </c>
    </row>
    <row r="39" spans="2:35" s="34" customFormat="1">
      <c r="B39" s="48" t="str">
        <f>IF(Menu!$K$32="EN",Data!A36,Data!B36)</f>
        <v>VSO Líquido Mercado Privado - Últimos 12 meses</v>
      </c>
      <c r="C39" s="37">
        <v>0.39900000000000002</v>
      </c>
      <c r="D39" s="37">
        <v>0.39200000000000002</v>
      </c>
      <c r="E39" s="37">
        <v>0.37</v>
      </c>
      <c r="F39" s="37">
        <v>0.32700000000000001</v>
      </c>
      <c r="G39" s="38">
        <v>0.32700000000000001</v>
      </c>
      <c r="H39" s="37">
        <v>0.38754626212336341</v>
      </c>
      <c r="I39" s="37">
        <v>0.43052934856875269</v>
      </c>
      <c r="J39" s="37">
        <v>0.43001666931155136</v>
      </c>
      <c r="K39" s="37">
        <v>0.39235943234257231</v>
      </c>
      <c r="L39" s="38">
        <v>0.39235943234257231</v>
      </c>
      <c r="M39" s="37">
        <v>0.41165206239276597</v>
      </c>
      <c r="N39" s="37">
        <v>0.40685156254538257</v>
      </c>
      <c r="O39" s="37">
        <v>0.42382516099859036</v>
      </c>
      <c r="P39" s="37">
        <v>0.43473746470014846</v>
      </c>
      <c r="Q39" s="38">
        <v>0.43473746470014846</v>
      </c>
      <c r="R39" s="37">
        <v>0.4795749637760956</v>
      </c>
      <c r="S39" s="37">
        <v>0.49221304262739052</v>
      </c>
      <c r="T39" s="37">
        <v>0.52852309942006537</v>
      </c>
      <c r="U39" s="37">
        <v>0.49474929164193637</v>
      </c>
      <c r="V39" s="38">
        <v>0.49474929164193637</v>
      </c>
      <c r="W39" s="37">
        <v>0.50964616246358418</v>
      </c>
      <c r="X39" s="37">
        <v>0.50256847822133632</v>
      </c>
      <c r="Y39" s="37">
        <v>0.5471211177459816</v>
      </c>
      <c r="Z39" s="37">
        <v>0.50179054904353915</v>
      </c>
      <c r="AA39" s="38">
        <v>0.50179054904353915</v>
      </c>
      <c r="AB39" s="37">
        <v>0.49868511502740454</v>
      </c>
      <c r="AC39" s="37">
        <v>0.47010000000000002</v>
      </c>
      <c r="AD39" s="37">
        <v>0.41870000000000002</v>
      </c>
      <c r="AE39" s="37">
        <v>0.52010000000000001</v>
      </c>
      <c r="AF39" s="38">
        <v>0.52010000000000001</v>
      </c>
      <c r="AG39" s="37">
        <v>0.50790000000000002</v>
      </c>
      <c r="AH39" s="37">
        <v>0.51419999999999999</v>
      </c>
      <c r="AI39" s="37">
        <v>0.48209999999999997</v>
      </c>
    </row>
    <row r="40" spans="2:35" s="34" customFormat="1"/>
    <row r="41" spans="2:35" s="34" customFormat="1"/>
    <row r="42" spans="2:35" s="34" customFormat="1"/>
  </sheetData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B692A-E447-4356-A1F0-CB06DEDAD5C2}">
  <sheetPr>
    <tabColor theme="0" tint="-0.34998626667073579"/>
  </sheetPr>
  <dimension ref="A2:BG85"/>
  <sheetViews>
    <sheetView showGridLines="0" topLeftCell="D48" zoomScale="85" zoomScaleNormal="85" workbookViewId="0">
      <selection activeCell="F65" sqref="F65"/>
    </sheetView>
  </sheetViews>
  <sheetFormatPr defaultRowHeight="14.5"/>
  <cols>
    <col min="1" max="2" width="45.1796875" customWidth="1"/>
    <col min="3" max="3" width="60.36328125" customWidth="1"/>
    <col min="4" max="4" width="55.1796875" customWidth="1"/>
    <col min="5" max="6" width="51.6328125" customWidth="1"/>
    <col min="7" max="8" width="91.08984375" customWidth="1"/>
    <col min="18" max="59" width="8.81640625" customWidth="1"/>
  </cols>
  <sheetData>
    <row r="2" spans="1:59">
      <c r="A2" s="1" t="s">
        <v>206</v>
      </c>
      <c r="B2" s="2" t="s">
        <v>206</v>
      </c>
      <c r="C2" s="7" t="s">
        <v>229</v>
      </c>
      <c r="D2" s="8" t="s">
        <v>229</v>
      </c>
      <c r="E2" s="1" t="s">
        <v>279</v>
      </c>
      <c r="F2" s="10" t="s">
        <v>279</v>
      </c>
      <c r="G2" s="7" t="s">
        <v>341</v>
      </c>
      <c r="H2" s="11" t="s">
        <v>341</v>
      </c>
    </row>
    <row r="3" spans="1:59">
      <c r="A3" s="3" t="s">
        <v>183</v>
      </c>
      <c r="B3" s="4" t="s">
        <v>33</v>
      </c>
      <c r="C3" s="3" t="s">
        <v>207</v>
      </c>
      <c r="D3" t="s">
        <v>377</v>
      </c>
      <c r="E3" s="3" t="s">
        <v>230</v>
      </c>
      <c r="F3" t="s">
        <v>150</v>
      </c>
      <c r="G3" s="3" t="s">
        <v>280</v>
      </c>
      <c r="H3" s="4" t="s">
        <v>176</v>
      </c>
      <c r="O3">
        <v>2025</v>
      </c>
      <c r="P3" t="s">
        <v>402</v>
      </c>
      <c r="Q3" t="s">
        <v>400</v>
      </c>
      <c r="R3" t="s">
        <v>398</v>
      </c>
      <c r="S3" t="s">
        <v>397</v>
      </c>
      <c r="T3">
        <v>2024</v>
      </c>
      <c r="U3" t="s">
        <v>379</v>
      </c>
      <c r="V3" t="s">
        <v>342</v>
      </c>
      <c r="W3" t="s">
        <v>343</v>
      </c>
      <c r="X3" t="s">
        <v>344</v>
      </c>
      <c r="Y3">
        <v>2023</v>
      </c>
      <c r="Z3" t="s">
        <v>345</v>
      </c>
      <c r="AA3" t="s">
        <v>346</v>
      </c>
      <c r="AB3" t="s">
        <v>347</v>
      </c>
      <c r="AC3" t="s">
        <v>348</v>
      </c>
      <c r="AD3">
        <v>2022</v>
      </c>
      <c r="AE3" t="s">
        <v>349</v>
      </c>
      <c r="AF3" t="s">
        <v>350</v>
      </c>
      <c r="AG3" t="s">
        <v>351</v>
      </c>
      <c r="AH3" t="s">
        <v>352</v>
      </c>
      <c r="AI3">
        <v>2021</v>
      </c>
      <c r="AJ3" t="s">
        <v>353</v>
      </c>
      <c r="AK3" t="s">
        <v>354</v>
      </c>
      <c r="AL3" t="s">
        <v>355</v>
      </c>
      <c r="AM3" t="s">
        <v>356</v>
      </c>
      <c r="AN3">
        <v>2020</v>
      </c>
      <c r="AO3" t="s">
        <v>357</v>
      </c>
      <c r="AP3" t="s">
        <v>358</v>
      </c>
      <c r="AQ3" t="s">
        <v>359</v>
      </c>
      <c r="AR3" t="s">
        <v>360</v>
      </c>
      <c r="AS3">
        <v>2019</v>
      </c>
      <c r="AT3" t="s">
        <v>361</v>
      </c>
      <c r="AU3" t="s">
        <v>362</v>
      </c>
      <c r="AV3" t="s">
        <v>363</v>
      </c>
      <c r="AW3" t="s">
        <v>364</v>
      </c>
      <c r="AX3">
        <v>2018</v>
      </c>
      <c r="AY3" t="s">
        <v>365</v>
      </c>
      <c r="AZ3" t="s">
        <v>366</v>
      </c>
      <c r="BA3" t="s">
        <v>367</v>
      </c>
      <c r="BB3" t="s">
        <v>368</v>
      </c>
      <c r="BC3">
        <v>2017</v>
      </c>
      <c r="BD3" t="s">
        <v>369</v>
      </c>
      <c r="BE3" t="s">
        <v>370</v>
      </c>
      <c r="BF3" t="s">
        <v>371</v>
      </c>
      <c r="BG3" t="s">
        <v>372</v>
      </c>
    </row>
    <row r="4" spans="1:59">
      <c r="C4" s="3" t="s">
        <v>208</v>
      </c>
      <c r="D4" t="s">
        <v>48</v>
      </c>
      <c r="E4" s="3"/>
      <c r="G4" s="3"/>
      <c r="H4" s="4"/>
      <c r="O4">
        <v>2025</v>
      </c>
      <c r="P4" t="s">
        <v>403</v>
      </c>
      <c r="Q4" t="s">
        <v>401</v>
      </c>
      <c r="R4" t="s">
        <v>399</v>
      </c>
      <c r="S4" t="s">
        <v>396</v>
      </c>
      <c r="T4">
        <v>2024</v>
      </c>
      <c r="U4" t="s">
        <v>380</v>
      </c>
      <c r="V4" t="s">
        <v>166</v>
      </c>
      <c r="W4" t="s">
        <v>163</v>
      </c>
      <c r="X4" t="s">
        <v>157</v>
      </c>
      <c r="Y4">
        <v>2023</v>
      </c>
      <c r="Z4" t="s">
        <v>156</v>
      </c>
      <c r="AA4" t="s">
        <v>155</v>
      </c>
      <c r="AB4" t="s">
        <v>149</v>
      </c>
      <c r="AC4" t="s">
        <v>147</v>
      </c>
      <c r="AD4">
        <v>2022</v>
      </c>
      <c r="AE4" t="s">
        <v>0</v>
      </c>
      <c r="AF4" t="s">
        <v>1</v>
      </c>
      <c r="AG4" t="s">
        <v>2</v>
      </c>
      <c r="AH4" t="s">
        <v>3</v>
      </c>
      <c r="AI4">
        <v>2021</v>
      </c>
      <c r="AJ4" t="s">
        <v>4</v>
      </c>
      <c r="AK4" t="s">
        <v>5</v>
      </c>
      <c r="AL4" t="s">
        <v>6</v>
      </c>
      <c r="AM4" t="s">
        <v>7</v>
      </c>
      <c r="AN4">
        <v>2020</v>
      </c>
      <c r="AO4" t="s">
        <v>8</v>
      </c>
      <c r="AP4" t="s">
        <v>9</v>
      </c>
      <c r="AQ4" t="s">
        <v>10</v>
      </c>
      <c r="AR4" t="s">
        <v>11</v>
      </c>
      <c r="AS4">
        <v>2019</v>
      </c>
      <c r="AT4" t="s">
        <v>12</v>
      </c>
      <c r="AU4" t="s">
        <v>13</v>
      </c>
      <c r="AV4" t="s">
        <v>14</v>
      </c>
      <c r="AW4" t="s">
        <v>15</v>
      </c>
      <c r="AX4">
        <v>2018</v>
      </c>
      <c r="AY4" t="s">
        <v>16</v>
      </c>
      <c r="AZ4" t="s">
        <v>17</v>
      </c>
      <c r="BA4" t="s">
        <v>18</v>
      </c>
      <c r="BB4" t="s">
        <v>19</v>
      </c>
      <c r="BC4">
        <v>2017</v>
      </c>
      <c r="BD4" t="s">
        <v>20</v>
      </c>
      <c r="BE4" t="s">
        <v>21</v>
      </c>
      <c r="BF4" t="s">
        <v>22</v>
      </c>
      <c r="BG4" t="s">
        <v>23</v>
      </c>
    </row>
    <row r="5" spans="1:59">
      <c r="A5" s="3" t="s">
        <v>427</v>
      </c>
      <c r="B5" s="4" t="s">
        <v>426</v>
      </c>
      <c r="C5" s="3" t="s">
        <v>434</v>
      </c>
      <c r="D5" t="s">
        <v>34</v>
      </c>
      <c r="E5" s="3"/>
      <c r="G5" s="3" t="s">
        <v>281</v>
      </c>
      <c r="H5" s="4" t="s">
        <v>94</v>
      </c>
    </row>
    <row r="6" spans="1:59">
      <c r="A6" s="3" t="s">
        <v>184</v>
      </c>
      <c r="B6" s="4" t="s">
        <v>27</v>
      </c>
      <c r="C6" s="3" t="s">
        <v>209</v>
      </c>
      <c r="D6" t="s">
        <v>35</v>
      </c>
      <c r="E6" s="3" t="s">
        <v>231</v>
      </c>
      <c r="F6" t="s">
        <v>51</v>
      </c>
      <c r="G6" s="3"/>
      <c r="H6" s="4"/>
    </row>
    <row r="7" spans="1:59">
      <c r="A7" s="3" t="s">
        <v>185</v>
      </c>
      <c r="B7" s="4" t="s">
        <v>28</v>
      </c>
      <c r="C7" s="3" t="s">
        <v>210</v>
      </c>
      <c r="D7" t="s">
        <v>36</v>
      </c>
      <c r="E7" s="14" t="s">
        <v>232</v>
      </c>
      <c r="F7" s="15" t="s">
        <v>52</v>
      </c>
      <c r="G7" s="3" t="s">
        <v>282</v>
      </c>
      <c r="H7" s="4" t="s">
        <v>50</v>
      </c>
      <c r="R7" t="s">
        <v>373</v>
      </c>
      <c r="S7" t="s">
        <v>342</v>
      </c>
      <c r="T7" t="s">
        <v>343</v>
      </c>
      <c r="U7" t="s">
        <v>344</v>
      </c>
      <c r="V7" t="s">
        <v>345</v>
      </c>
      <c r="W7" t="s">
        <v>346</v>
      </c>
      <c r="X7" t="s">
        <v>347</v>
      </c>
      <c r="Y7" t="s">
        <v>348</v>
      </c>
      <c r="Z7" t="s">
        <v>349</v>
      </c>
      <c r="AA7" t="s">
        <v>350</v>
      </c>
      <c r="AB7" t="s">
        <v>351</v>
      </c>
      <c r="AC7" t="s">
        <v>352</v>
      </c>
      <c r="AD7" t="s">
        <v>353</v>
      </c>
      <c r="AE7" t="s">
        <v>354</v>
      </c>
      <c r="AF7" t="s">
        <v>355</v>
      </c>
      <c r="AG7" t="s">
        <v>356</v>
      </c>
      <c r="AH7" t="s">
        <v>357</v>
      </c>
      <c r="AI7" t="s">
        <v>358</v>
      </c>
      <c r="AJ7" t="s">
        <v>359</v>
      </c>
      <c r="AK7" t="s">
        <v>360</v>
      </c>
      <c r="AL7" t="s">
        <v>361</v>
      </c>
      <c r="AM7" t="s">
        <v>365</v>
      </c>
      <c r="AN7" t="s">
        <v>369</v>
      </c>
    </row>
    <row r="8" spans="1:59">
      <c r="A8" s="3" t="s">
        <v>186</v>
      </c>
      <c r="B8" s="4" t="s">
        <v>29</v>
      </c>
      <c r="C8" s="3" t="s">
        <v>211</v>
      </c>
      <c r="D8" t="s">
        <v>38</v>
      </c>
      <c r="E8" s="3" t="s">
        <v>233</v>
      </c>
      <c r="F8" t="s">
        <v>53</v>
      </c>
      <c r="G8" s="3"/>
      <c r="H8" s="4"/>
      <c r="R8" t="s">
        <v>374</v>
      </c>
      <c r="S8" t="s">
        <v>166</v>
      </c>
      <c r="T8" t="s">
        <v>163</v>
      </c>
      <c r="U8" t="s">
        <v>157</v>
      </c>
      <c r="V8" t="s">
        <v>156</v>
      </c>
      <c r="W8" t="s">
        <v>155</v>
      </c>
      <c r="X8" t="s">
        <v>149</v>
      </c>
      <c r="Y8" t="s">
        <v>147</v>
      </c>
      <c r="Z8" t="s">
        <v>0</v>
      </c>
      <c r="AA8" t="s">
        <v>1</v>
      </c>
      <c r="AB8" t="s">
        <v>2</v>
      </c>
      <c r="AC8" t="s">
        <v>3</v>
      </c>
      <c r="AD8" t="s">
        <v>4</v>
      </c>
      <c r="AE8" t="s">
        <v>5</v>
      </c>
      <c r="AF8" t="s">
        <v>6</v>
      </c>
      <c r="AG8" t="s">
        <v>7</v>
      </c>
      <c r="AH8" t="s">
        <v>8</v>
      </c>
      <c r="AI8" t="s">
        <v>9</v>
      </c>
      <c r="AJ8" t="s">
        <v>10</v>
      </c>
      <c r="AK8" t="s">
        <v>11</v>
      </c>
      <c r="AL8" t="s">
        <v>12</v>
      </c>
      <c r="AM8" t="s">
        <v>16</v>
      </c>
      <c r="AN8" t="s">
        <v>20</v>
      </c>
    </row>
    <row r="9" spans="1:59">
      <c r="A9" s="3" t="s">
        <v>187</v>
      </c>
      <c r="B9" s="4" t="s">
        <v>30</v>
      </c>
      <c r="C9" s="3"/>
      <c r="E9" s="3" t="s">
        <v>234</v>
      </c>
      <c r="F9" t="s">
        <v>54</v>
      </c>
      <c r="G9" s="3" t="s">
        <v>283</v>
      </c>
      <c r="H9" s="4" t="s">
        <v>95</v>
      </c>
    </row>
    <row r="10" spans="1:59">
      <c r="A10" s="3" t="s">
        <v>188</v>
      </c>
      <c r="B10" s="4" t="s">
        <v>177</v>
      </c>
      <c r="C10" s="3" t="s">
        <v>212</v>
      </c>
      <c r="D10" t="s">
        <v>45</v>
      </c>
      <c r="E10" s="3" t="s">
        <v>235</v>
      </c>
      <c r="F10" t="s">
        <v>55</v>
      </c>
      <c r="G10" s="3" t="s">
        <v>284</v>
      </c>
      <c r="H10" s="4" t="s">
        <v>96</v>
      </c>
    </row>
    <row r="11" spans="1:59">
      <c r="A11" s="3" t="s">
        <v>189</v>
      </c>
      <c r="B11" s="4" t="s">
        <v>178</v>
      </c>
      <c r="C11" s="3" t="s">
        <v>213</v>
      </c>
      <c r="D11" t="s">
        <v>39</v>
      </c>
      <c r="E11" s="3" t="s">
        <v>236</v>
      </c>
      <c r="F11" t="s">
        <v>56</v>
      </c>
      <c r="G11" s="3" t="s">
        <v>285</v>
      </c>
      <c r="H11" s="4" t="s">
        <v>97</v>
      </c>
    </row>
    <row r="12" spans="1:59" ht="18">
      <c r="A12" s="3" t="s">
        <v>190</v>
      </c>
      <c r="B12" s="4" t="s">
        <v>179</v>
      </c>
      <c r="C12" s="3" t="s">
        <v>214</v>
      </c>
      <c r="D12" t="s">
        <v>46</v>
      </c>
      <c r="E12" s="3" t="s">
        <v>237</v>
      </c>
      <c r="F12" t="s">
        <v>57</v>
      </c>
      <c r="G12" s="3" t="s">
        <v>286</v>
      </c>
      <c r="H12" s="4" t="s">
        <v>170</v>
      </c>
      <c r="R12" s="12" t="s">
        <v>376</v>
      </c>
      <c r="S12" s="13"/>
      <c r="T12" s="13"/>
      <c r="U12" s="13"/>
      <c r="V12" s="13"/>
    </row>
    <row r="13" spans="1:59" ht="18">
      <c r="A13" s="3" t="s">
        <v>191</v>
      </c>
      <c r="B13" s="4" t="s">
        <v>31</v>
      </c>
      <c r="C13" s="3" t="s">
        <v>215</v>
      </c>
      <c r="D13" t="s">
        <v>40</v>
      </c>
      <c r="E13" s="3" t="s">
        <v>238</v>
      </c>
      <c r="F13" t="s">
        <v>58</v>
      </c>
      <c r="G13" s="3" t="s">
        <v>287</v>
      </c>
      <c r="H13" s="4" t="s">
        <v>171</v>
      </c>
      <c r="R13" s="12" t="s">
        <v>375</v>
      </c>
      <c r="S13" s="13"/>
      <c r="T13" s="13"/>
      <c r="U13" s="13"/>
      <c r="V13" s="13"/>
    </row>
    <row r="14" spans="1:59">
      <c r="A14" s="3" t="s">
        <v>192</v>
      </c>
      <c r="B14" s="4" t="s">
        <v>152</v>
      </c>
      <c r="C14" s="3" t="s">
        <v>216</v>
      </c>
      <c r="D14" t="s">
        <v>37</v>
      </c>
      <c r="E14" s="14" t="s">
        <v>239</v>
      </c>
      <c r="F14" s="15" t="s">
        <v>59</v>
      </c>
      <c r="G14" s="3" t="s">
        <v>288</v>
      </c>
      <c r="H14" s="4" t="s">
        <v>98</v>
      </c>
      <c r="R14" s="13"/>
      <c r="S14" s="13"/>
      <c r="T14" s="13"/>
      <c r="U14" s="13"/>
      <c r="V14" s="13"/>
    </row>
    <row r="15" spans="1:59">
      <c r="A15" s="3"/>
      <c r="B15" s="4"/>
      <c r="C15" s="3"/>
      <c r="E15" s="3" t="s">
        <v>240</v>
      </c>
      <c r="F15" t="s">
        <v>60</v>
      </c>
      <c r="G15" s="3" t="s">
        <v>214</v>
      </c>
      <c r="H15" s="4" t="s">
        <v>99</v>
      </c>
      <c r="R15" s="13"/>
      <c r="S15" s="13"/>
      <c r="T15" s="13"/>
      <c r="U15" s="13"/>
      <c r="V15" s="13"/>
    </row>
    <row r="16" spans="1:59">
      <c r="A16" s="3"/>
      <c r="B16" s="4"/>
      <c r="C16" s="3" t="s">
        <v>433</v>
      </c>
      <c r="D16" t="s">
        <v>49</v>
      </c>
      <c r="E16" s="3" t="s">
        <v>235</v>
      </c>
      <c r="F16" t="s">
        <v>55</v>
      </c>
      <c r="G16" s="3" t="s">
        <v>289</v>
      </c>
      <c r="H16" s="4" t="s">
        <v>100</v>
      </c>
    </row>
    <row r="17" spans="1:10">
      <c r="A17" s="3" t="s">
        <v>428</v>
      </c>
      <c r="B17" s="4" t="s">
        <v>24</v>
      </c>
      <c r="C17" s="3"/>
      <c r="E17" s="3" t="s">
        <v>236</v>
      </c>
      <c r="F17" t="s">
        <v>56</v>
      </c>
      <c r="G17" s="3" t="s">
        <v>290</v>
      </c>
      <c r="H17" s="4" t="s">
        <v>101</v>
      </c>
    </row>
    <row r="18" spans="1:10">
      <c r="A18" s="3" t="s">
        <v>193</v>
      </c>
      <c r="B18" s="4" t="s">
        <v>24</v>
      </c>
      <c r="C18" s="3" t="s">
        <v>217</v>
      </c>
      <c r="D18" t="s">
        <v>41</v>
      </c>
      <c r="E18" s="3" t="s">
        <v>237</v>
      </c>
      <c r="F18" t="s">
        <v>386</v>
      </c>
      <c r="G18" s="3" t="s">
        <v>394</v>
      </c>
      <c r="H18" s="4" t="s">
        <v>393</v>
      </c>
    </row>
    <row r="19" spans="1:10">
      <c r="A19" s="3" t="s">
        <v>194</v>
      </c>
      <c r="B19" s="4" t="s">
        <v>180</v>
      </c>
      <c r="C19" s="3" t="s">
        <v>218</v>
      </c>
      <c r="D19" t="s">
        <v>42</v>
      </c>
      <c r="E19" s="3" t="s">
        <v>241</v>
      </c>
      <c r="F19" t="s">
        <v>61</v>
      </c>
      <c r="G19" s="3" t="s">
        <v>291</v>
      </c>
      <c r="H19" s="4" t="s">
        <v>102</v>
      </c>
    </row>
    <row r="20" spans="1:10">
      <c r="A20" s="3" t="s">
        <v>195</v>
      </c>
      <c r="B20" s="4" t="s">
        <v>25</v>
      </c>
      <c r="C20" s="3" t="s">
        <v>219</v>
      </c>
      <c r="D20" t="s">
        <v>47</v>
      </c>
      <c r="E20" s="3" t="s">
        <v>242</v>
      </c>
      <c r="F20" t="s">
        <v>62</v>
      </c>
      <c r="G20" s="3" t="s">
        <v>292</v>
      </c>
      <c r="H20" s="4" t="s">
        <v>103</v>
      </c>
    </row>
    <row r="21" spans="1:10">
      <c r="A21" s="3" t="s">
        <v>191</v>
      </c>
      <c r="B21" s="4" t="s">
        <v>31</v>
      </c>
      <c r="C21" s="3"/>
      <c r="E21" s="3" t="s">
        <v>243</v>
      </c>
      <c r="F21" t="s">
        <v>63</v>
      </c>
      <c r="G21" s="3" t="s">
        <v>293</v>
      </c>
      <c r="H21" s="4" t="s">
        <v>104</v>
      </c>
    </row>
    <row r="22" spans="1:10">
      <c r="A22" s="3" t="s">
        <v>196</v>
      </c>
      <c r="B22" s="4" t="s">
        <v>26</v>
      </c>
      <c r="C22" s="3" t="s">
        <v>432</v>
      </c>
      <c r="D22" t="s">
        <v>50</v>
      </c>
      <c r="E22" s="3" t="s">
        <v>244</v>
      </c>
      <c r="F22" t="s">
        <v>64</v>
      </c>
      <c r="G22" s="3" t="s">
        <v>294</v>
      </c>
      <c r="H22" s="4" t="s">
        <v>105</v>
      </c>
    </row>
    <row r="23" spans="1:10">
      <c r="A23" s="3" t="s">
        <v>197</v>
      </c>
      <c r="B23" s="4" t="s">
        <v>181</v>
      </c>
      <c r="C23" s="3"/>
      <c r="E23" s="3" t="s">
        <v>245</v>
      </c>
      <c r="F23" t="s">
        <v>65</v>
      </c>
      <c r="G23" s="3" t="s">
        <v>295</v>
      </c>
      <c r="H23" s="4" t="s">
        <v>106</v>
      </c>
    </row>
    <row r="24" spans="1:10">
      <c r="A24" s="3" t="s">
        <v>198</v>
      </c>
      <c r="B24" s="4" t="s">
        <v>182</v>
      </c>
      <c r="C24" s="3" t="s">
        <v>220</v>
      </c>
      <c r="D24" t="s">
        <v>43</v>
      </c>
      <c r="E24" s="3" t="s">
        <v>246</v>
      </c>
      <c r="F24" t="s">
        <v>66</v>
      </c>
      <c r="G24" s="3" t="s">
        <v>296</v>
      </c>
      <c r="H24" s="4" t="s">
        <v>107</v>
      </c>
    </row>
    <row r="25" spans="1:10">
      <c r="A25" s="3"/>
      <c r="B25" s="4"/>
      <c r="C25" s="3" t="s">
        <v>221</v>
      </c>
      <c r="D25" t="s">
        <v>44</v>
      </c>
      <c r="E25" s="3" t="s">
        <v>247</v>
      </c>
      <c r="F25" t="s">
        <v>67</v>
      </c>
      <c r="G25" s="3" t="s">
        <v>297</v>
      </c>
      <c r="H25" s="4" t="s">
        <v>108</v>
      </c>
    </row>
    <row r="26" spans="1:10">
      <c r="A26" s="3"/>
      <c r="B26" s="4"/>
      <c r="C26" s="3"/>
      <c r="E26" s="14" t="s">
        <v>248</v>
      </c>
      <c r="F26" s="15" t="s">
        <v>68</v>
      </c>
      <c r="G26" s="3" t="s">
        <v>298</v>
      </c>
      <c r="H26" s="4" t="s">
        <v>164</v>
      </c>
    </row>
    <row r="27" spans="1:10">
      <c r="A27" s="3" t="s">
        <v>430</v>
      </c>
      <c r="B27" s="4" t="s">
        <v>429</v>
      </c>
      <c r="C27" s="3" t="s">
        <v>431</v>
      </c>
      <c r="D27" t="s">
        <v>381</v>
      </c>
      <c r="E27" s="3" t="s">
        <v>249</v>
      </c>
      <c r="F27" t="s">
        <v>69</v>
      </c>
      <c r="G27" s="3" t="s">
        <v>299</v>
      </c>
      <c r="H27" s="4" t="s">
        <v>109</v>
      </c>
    </row>
    <row r="28" spans="1:10">
      <c r="A28" s="3" t="s">
        <v>406</v>
      </c>
      <c r="B28" s="4" t="s">
        <v>405</v>
      </c>
      <c r="C28" s="3"/>
      <c r="E28" s="3" t="s">
        <v>410</v>
      </c>
      <c r="F28" t="s">
        <v>407</v>
      </c>
      <c r="G28" s="14" t="s">
        <v>388</v>
      </c>
      <c r="H28" s="15" t="s">
        <v>387</v>
      </c>
      <c r="I28" s="3" t="s">
        <v>300</v>
      </c>
      <c r="J28" s="4" t="s">
        <v>148</v>
      </c>
    </row>
    <row r="29" spans="1:10">
      <c r="A29" s="3" t="s">
        <v>199</v>
      </c>
      <c r="B29" s="4" t="s">
        <v>32</v>
      </c>
      <c r="C29" s="3" t="s">
        <v>383</v>
      </c>
      <c r="D29" t="s">
        <v>382</v>
      </c>
      <c r="E29" s="3" t="s">
        <v>263</v>
      </c>
      <c r="F29" t="s">
        <v>169</v>
      </c>
      <c r="G29" s="3" t="s">
        <v>265</v>
      </c>
      <c r="H29" s="4" t="s">
        <v>82</v>
      </c>
    </row>
    <row r="30" spans="1:10">
      <c r="A30" s="3" t="s">
        <v>200</v>
      </c>
      <c r="B30" s="4" t="s">
        <v>153</v>
      </c>
      <c r="C30" s="3"/>
      <c r="E30" s="3" t="s">
        <v>250</v>
      </c>
      <c r="F30" t="s">
        <v>70</v>
      </c>
      <c r="G30" t="s">
        <v>395</v>
      </c>
      <c r="H30" t="s">
        <v>392</v>
      </c>
    </row>
    <row r="31" spans="1:10">
      <c r="A31" s="3" t="s">
        <v>201</v>
      </c>
      <c r="B31" s="4" t="s">
        <v>154</v>
      </c>
      <c r="C31" s="3" t="s">
        <v>222</v>
      </c>
      <c r="D31" t="s">
        <v>143</v>
      </c>
      <c r="E31" s="3" t="s">
        <v>251</v>
      </c>
      <c r="F31" t="s">
        <v>71</v>
      </c>
      <c r="G31" t="s">
        <v>391</v>
      </c>
      <c r="H31" t="s">
        <v>391</v>
      </c>
    </row>
    <row r="32" spans="1:10">
      <c r="A32" s="3"/>
      <c r="B32" s="4"/>
      <c r="C32" s="3"/>
      <c r="E32" s="3" t="s">
        <v>252</v>
      </c>
      <c r="F32" t="s">
        <v>72</v>
      </c>
      <c r="G32" s="3" t="s">
        <v>301</v>
      </c>
      <c r="H32" s="4" t="s">
        <v>172</v>
      </c>
    </row>
    <row r="33" spans="1:8">
      <c r="A33" s="3"/>
      <c r="B33" s="4"/>
      <c r="C33" s="3" t="s">
        <v>384</v>
      </c>
      <c r="D33" t="s">
        <v>385</v>
      </c>
      <c r="E33" s="3" t="s">
        <v>253</v>
      </c>
      <c r="F33" t="s">
        <v>73</v>
      </c>
      <c r="G33" s="3"/>
      <c r="H33" s="4"/>
    </row>
    <row r="34" spans="1:8">
      <c r="A34" s="3" t="s">
        <v>202</v>
      </c>
      <c r="B34" s="4" t="s">
        <v>145</v>
      </c>
      <c r="C34" s="3" t="s">
        <v>223</v>
      </c>
      <c r="D34" t="s">
        <v>144</v>
      </c>
      <c r="E34" s="3" t="s">
        <v>254</v>
      </c>
      <c r="F34" t="s">
        <v>74</v>
      </c>
      <c r="G34" s="3" t="s">
        <v>302</v>
      </c>
      <c r="H34" s="4" t="s">
        <v>110</v>
      </c>
    </row>
    <row r="35" spans="1:8">
      <c r="A35" s="3" t="s">
        <v>203</v>
      </c>
      <c r="B35" s="4" t="s">
        <v>167</v>
      </c>
      <c r="C35" s="3" t="s">
        <v>390</v>
      </c>
      <c r="D35" t="s">
        <v>389</v>
      </c>
      <c r="E35" s="3" t="s">
        <v>255</v>
      </c>
      <c r="F35" t="s">
        <v>75</v>
      </c>
      <c r="G35" s="3" t="s">
        <v>303</v>
      </c>
      <c r="H35" s="4" t="s">
        <v>111</v>
      </c>
    </row>
    <row r="36" spans="1:8">
      <c r="A36" s="3" t="s">
        <v>204</v>
      </c>
      <c r="B36" s="4" t="s">
        <v>168</v>
      </c>
      <c r="C36" s="3" t="s">
        <v>224</v>
      </c>
      <c r="D36" t="s">
        <v>158</v>
      </c>
      <c r="E36" s="3" t="s">
        <v>241</v>
      </c>
      <c r="F36" t="s">
        <v>61</v>
      </c>
      <c r="G36" s="3" t="s">
        <v>236</v>
      </c>
      <c r="H36" s="4" t="s">
        <v>56</v>
      </c>
    </row>
    <row r="37" spans="1:8">
      <c r="A37" s="3"/>
      <c r="B37" s="4"/>
      <c r="C37" s="3" t="s">
        <v>225</v>
      </c>
      <c r="D37" t="s">
        <v>159</v>
      </c>
      <c r="E37" s="3" t="s">
        <v>256</v>
      </c>
      <c r="F37" t="s">
        <v>164</v>
      </c>
      <c r="G37" s="3" t="s">
        <v>237</v>
      </c>
      <c r="H37" s="4" t="s">
        <v>57</v>
      </c>
    </row>
    <row r="38" spans="1:8">
      <c r="A38" s="3" t="s">
        <v>205</v>
      </c>
      <c r="B38" s="4" t="s">
        <v>146</v>
      </c>
      <c r="C38" s="3" t="s">
        <v>226</v>
      </c>
      <c r="D38" t="s">
        <v>160</v>
      </c>
      <c r="E38" s="3" t="s">
        <v>257</v>
      </c>
      <c r="F38" t="s">
        <v>76</v>
      </c>
      <c r="G38" s="3" t="s">
        <v>238</v>
      </c>
      <c r="H38" s="4" t="s">
        <v>58</v>
      </c>
    </row>
    <row r="39" spans="1:8">
      <c r="A39" s="3"/>
      <c r="B39" s="4"/>
      <c r="C39" s="3" t="s">
        <v>227</v>
      </c>
      <c r="D39" t="s">
        <v>161</v>
      </c>
      <c r="E39" s="3" t="s">
        <v>258</v>
      </c>
      <c r="F39" t="s">
        <v>77</v>
      </c>
      <c r="G39" s="3"/>
      <c r="H39" s="4"/>
    </row>
    <row r="40" spans="1:8">
      <c r="A40" s="3"/>
      <c r="B40" s="4"/>
      <c r="C40" s="3" t="s">
        <v>228</v>
      </c>
      <c r="D40" t="s">
        <v>162</v>
      </c>
      <c r="E40" s="3" t="s">
        <v>259</v>
      </c>
      <c r="F40" t="s">
        <v>78</v>
      </c>
      <c r="G40" s="3" t="s">
        <v>304</v>
      </c>
      <c r="H40" s="4" t="s">
        <v>112</v>
      </c>
    </row>
    <row r="41" spans="1:8">
      <c r="A41" s="3"/>
      <c r="B41" s="4"/>
      <c r="C41" s="3"/>
      <c r="E41" s="3" t="s">
        <v>260</v>
      </c>
      <c r="F41" t="s">
        <v>79</v>
      </c>
      <c r="G41" s="3" t="s">
        <v>250</v>
      </c>
      <c r="H41" s="4" t="s">
        <v>70</v>
      </c>
    </row>
    <row r="42" spans="1:8">
      <c r="A42" s="3"/>
      <c r="B42" s="4"/>
      <c r="C42" s="3"/>
      <c r="E42" s="3" t="s">
        <v>261</v>
      </c>
      <c r="F42" t="s">
        <v>148</v>
      </c>
      <c r="G42" s="3" t="s">
        <v>251</v>
      </c>
      <c r="H42" s="4" t="s">
        <v>71</v>
      </c>
    </row>
    <row r="43" spans="1:8">
      <c r="A43" s="3"/>
      <c r="B43" s="4"/>
      <c r="C43" s="3"/>
      <c r="E43" s="14" t="s">
        <v>262</v>
      </c>
      <c r="F43" s="15" t="s">
        <v>80</v>
      </c>
      <c r="G43" s="3" t="s">
        <v>305</v>
      </c>
      <c r="H43" s="4" t="s">
        <v>113</v>
      </c>
    </row>
    <row r="44" spans="1:8">
      <c r="A44" s="3"/>
      <c r="B44" s="4"/>
      <c r="C44" s="3"/>
      <c r="E44" s="3" t="s">
        <v>249</v>
      </c>
      <c r="F44" t="s">
        <v>69</v>
      </c>
      <c r="G44" s="3" t="s">
        <v>306</v>
      </c>
      <c r="H44" s="4" t="s">
        <v>114</v>
      </c>
    </row>
    <row r="45" spans="1:8">
      <c r="A45" s="3"/>
      <c r="B45" s="4"/>
      <c r="C45" s="3"/>
      <c r="E45" s="3" t="s">
        <v>410</v>
      </c>
      <c r="F45" t="s">
        <v>407</v>
      </c>
      <c r="G45" s="3" t="s">
        <v>307</v>
      </c>
      <c r="H45" s="4" t="s">
        <v>74</v>
      </c>
    </row>
    <row r="46" spans="1:8">
      <c r="A46" s="3"/>
      <c r="B46" s="4"/>
      <c r="C46" s="3"/>
      <c r="E46" s="3" t="s">
        <v>388</v>
      </c>
      <c r="F46" t="s">
        <v>387</v>
      </c>
      <c r="G46" s="3" t="s">
        <v>308</v>
      </c>
      <c r="H46" s="4" t="s">
        <v>115</v>
      </c>
    </row>
    <row r="47" spans="1:8">
      <c r="A47" s="3"/>
      <c r="B47" s="4"/>
      <c r="C47" s="3"/>
      <c r="E47" s="3" t="s">
        <v>263</v>
      </c>
      <c r="F47" t="s">
        <v>169</v>
      </c>
      <c r="G47" s="3" t="s">
        <v>309</v>
      </c>
      <c r="H47" s="4" t="s">
        <v>116</v>
      </c>
    </row>
    <row r="48" spans="1:8">
      <c r="A48" s="3"/>
      <c r="B48" s="4"/>
      <c r="C48" s="3"/>
      <c r="E48" s="3" t="s">
        <v>250</v>
      </c>
      <c r="F48" t="s">
        <v>70</v>
      </c>
      <c r="G48" s="3" t="s">
        <v>310</v>
      </c>
      <c r="H48" s="4" t="s">
        <v>117</v>
      </c>
    </row>
    <row r="49" spans="1:8">
      <c r="A49" s="5"/>
      <c r="B49" s="6"/>
      <c r="C49" s="5"/>
      <c r="D49" s="9"/>
      <c r="E49" s="3" t="s">
        <v>251</v>
      </c>
      <c r="F49" t="s">
        <v>71</v>
      </c>
      <c r="G49" s="3" t="s">
        <v>311</v>
      </c>
      <c r="H49" s="4" t="s">
        <v>81</v>
      </c>
    </row>
    <row r="50" spans="1:8">
      <c r="E50" s="3" t="s">
        <v>256</v>
      </c>
      <c r="F50" t="s">
        <v>164</v>
      </c>
      <c r="G50" s="3" t="s">
        <v>261</v>
      </c>
      <c r="H50" s="4" t="s">
        <v>79</v>
      </c>
    </row>
    <row r="51" spans="1:8">
      <c r="E51" s="3" t="s">
        <v>255</v>
      </c>
      <c r="F51" t="s">
        <v>75</v>
      </c>
      <c r="G51" s="3" t="s">
        <v>312</v>
      </c>
      <c r="H51" s="4" t="s">
        <v>118</v>
      </c>
    </row>
    <row r="52" spans="1:8">
      <c r="E52" s="3" t="s">
        <v>241</v>
      </c>
      <c r="F52" t="s">
        <v>61</v>
      </c>
      <c r="G52" s="3"/>
      <c r="H52" s="4"/>
    </row>
    <row r="53" spans="1:8">
      <c r="E53" s="3" t="s">
        <v>264</v>
      </c>
      <c r="F53" t="s">
        <v>165</v>
      </c>
      <c r="G53" s="3" t="s">
        <v>313</v>
      </c>
      <c r="H53" s="4" t="s">
        <v>119</v>
      </c>
    </row>
    <row r="54" spans="1:8">
      <c r="E54" s="3" t="s">
        <v>265</v>
      </c>
      <c r="F54" t="s">
        <v>82</v>
      </c>
      <c r="G54" s="3" t="s">
        <v>314</v>
      </c>
      <c r="H54" s="4" t="s">
        <v>120</v>
      </c>
    </row>
    <row r="55" spans="1:8">
      <c r="E55" s="3" t="s">
        <v>266</v>
      </c>
      <c r="F55" t="s">
        <v>83</v>
      </c>
      <c r="G55" s="3" t="s">
        <v>315</v>
      </c>
      <c r="H55" s="4" t="s">
        <v>60</v>
      </c>
    </row>
    <row r="56" spans="1:8">
      <c r="E56" s="3" t="s">
        <v>260</v>
      </c>
      <c r="F56" t="s">
        <v>78</v>
      </c>
      <c r="G56" s="3" t="s">
        <v>316</v>
      </c>
      <c r="H56" s="4" t="s">
        <v>121</v>
      </c>
    </row>
    <row r="57" spans="1:8">
      <c r="E57" s="3" t="s">
        <v>267</v>
      </c>
      <c r="F57" t="s">
        <v>142</v>
      </c>
      <c r="G57" s="3" t="s">
        <v>317</v>
      </c>
      <c r="H57" s="4" t="s">
        <v>122</v>
      </c>
    </row>
    <row r="58" spans="1:8">
      <c r="E58" s="3"/>
      <c r="G58" s="3" t="s">
        <v>318</v>
      </c>
      <c r="H58" s="4" t="s">
        <v>123</v>
      </c>
    </row>
    <row r="59" spans="1:8">
      <c r="E59" s="3" t="s">
        <v>268</v>
      </c>
      <c r="F59" t="s">
        <v>91</v>
      </c>
      <c r="G59" s="3" t="s">
        <v>319</v>
      </c>
      <c r="H59" s="4" t="s">
        <v>124</v>
      </c>
    </row>
    <row r="60" spans="1:8">
      <c r="E60" s="3" t="s">
        <v>269</v>
      </c>
      <c r="F60" t="s">
        <v>84</v>
      </c>
      <c r="G60" s="3" t="s">
        <v>320</v>
      </c>
      <c r="H60" s="4" t="s">
        <v>125</v>
      </c>
    </row>
    <row r="61" spans="1:8">
      <c r="E61" s="3" t="s">
        <v>270</v>
      </c>
      <c r="F61" t="s">
        <v>151</v>
      </c>
      <c r="G61" s="3" t="s">
        <v>321</v>
      </c>
      <c r="H61" s="4" t="s">
        <v>126</v>
      </c>
    </row>
    <row r="62" spans="1:8">
      <c r="E62" s="3" t="s">
        <v>271</v>
      </c>
      <c r="F62" t="s">
        <v>85</v>
      </c>
      <c r="G62" s="3" t="s">
        <v>322</v>
      </c>
      <c r="H62" s="4" t="s">
        <v>127</v>
      </c>
    </row>
    <row r="63" spans="1:8">
      <c r="E63" s="3" t="s">
        <v>272</v>
      </c>
      <c r="F63" t="s">
        <v>86</v>
      </c>
      <c r="G63" s="3" t="s">
        <v>323</v>
      </c>
      <c r="H63" s="4" t="s">
        <v>128</v>
      </c>
    </row>
    <row r="64" spans="1:8">
      <c r="E64" s="3" t="s">
        <v>273</v>
      </c>
      <c r="F64" t="s">
        <v>87</v>
      </c>
      <c r="G64" s="3"/>
      <c r="H64" s="4"/>
    </row>
    <row r="65" spans="5:8">
      <c r="E65" s="3" t="s">
        <v>274</v>
      </c>
      <c r="F65" t="s">
        <v>88</v>
      </c>
      <c r="G65" s="3" t="s">
        <v>324</v>
      </c>
      <c r="H65" s="4" t="s">
        <v>129</v>
      </c>
    </row>
    <row r="66" spans="5:8">
      <c r="E66" s="3" t="s">
        <v>275</v>
      </c>
      <c r="F66" t="s">
        <v>89</v>
      </c>
      <c r="G66" s="3" t="s">
        <v>325</v>
      </c>
      <c r="H66" s="4" t="s">
        <v>130</v>
      </c>
    </row>
    <row r="67" spans="5:8">
      <c r="E67" s="3" t="s">
        <v>276</v>
      </c>
      <c r="F67" t="s">
        <v>90</v>
      </c>
      <c r="G67" s="3" t="s">
        <v>326</v>
      </c>
      <c r="H67" s="4" t="s">
        <v>61</v>
      </c>
    </row>
    <row r="68" spans="5:8">
      <c r="E68" s="3" t="s">
        <v>277</v>
      </c>
      <c r="F68" t="s">
        <v>93</v>
      </c>
      <c r="G68" s="3" t="s">
        <v>327</v>
      </c>
      <c r="H68" s="4" t="s">
        <v>131</v>
      </c>
    </row>
    <row r="69" spans="5:8">
      <c r="E69" s="3"/>
      <c r="G69" s="3" t="s">
        <v>328</v>
      </c>
      <c r="H69" s="4" t="s">
        <v>132</v>
      </c>
    </row>
    <row r="70" spans="5:8">
      <c r="E70" s="5" t="s">
        <v>278</v>
      </c>
      <c r="F70" s="9" t="s">
        <v>92</v>
      </c>
      <c r="G70" s="3" t="s">
        <v>329</v>
      </c>
      <c r="H70" s="4" t="s">
        <v>175</v>
      </c>
    </row>
    <row r="71" spans="5:8">
      <c r="G71" s="3" t="s">
        <v>330</v>
      </c>
      <c r="H71" s="4" t="s">
        <v>133</v>
      </c>
    </row>
    <row r="72" spans="5:8">
      <c r="G72" s="3" t="s">
        <v>331</v>
      </c>
      <c r="H72" s="4" t="s">
        <v>134</v>
      </c>
    </row>
    <row r="73" spans="5:8">
      <c r="G73" s="3" t="s">
        <v>332</v>
      </c>
      <c r="H73" s="4" t="s">
        <v>174</v>
      </c>
    </row>
    <row r="74" spans="5:8">
      <c r="G74" s="3" t="s">
        <v>333</v>
      </c>
      <c r="H74" s="4" t="s">
        <v>135</v>
      </c>
    </row>
    <row r="75" spans="5:8">
      <c r="G75" s="3" t="s">
        <v>334</v>
      </c>
      <c r="H75" s="4" t="s">
        <v>136</v>
      </c>
    </row>
    <row r="76" spans="5:8">
      <c r="G76" s="3" t="s">
        <v>335</v>
      </c>
      <c r="H76" s="4" t="s">
        <v>137</v>
      </c>
    </row>
    <row r="77" spans="5:8">
      <c r="G77" s="3" t="s">
        <v>336</v>
      </c>
      <c r="H77" s="4" t="s">
        <v>138</v>
      </c>
    </row>
    <row r="78" spans="5:8">
      <c r="G78" s="3"/>
      <c r="H78" s="4"/>
    </row>
    <row r="79" spans="5:8">
      <c r="G79" s="3" t="s">
        <v>337</v>
      </c>
      <c r="H79" s="4" t="s">
        <v>139</v>
      </c>
    </row>
    <row r="80" spans="5:8">
      <c r="G80" s="3"/>
      <c r="H80" s="4"/>
    </row>
    <row r="81" spans="7:8">
      <c r="G81" s="3" t="s">
        <v>338</v>
      </c>
      <c r="H81" s="4" t="s">
        <v>53</v>
      </c>
    </row>
    <row r="82" spans="7:8">
      <c r="G82" s="3" t="s">
        <v>339</v>
      </c>
      <c r="H82" s="4" t="s">
        <v>140</v>
      </c>
    </row>
    <row r="83" spans="7:8">
      <c r="G83" s="3" t="s">
        <v>340</v>
      </c>
      <c r="H83" s="4" t="s">
        <v>141</v>
      </c>
    </row>
    <row r="84" spans="7:8">
      <c r="G84" s="3"/>
      <c r="H84" s="4"/>
    </row>
    <row r="85" spans="7:8">
      <c r="G85" s="5" t="s">
        <v>337</v>
      </c>
      <c r="H85" s="6" t="s">
        <v>139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D8101-939C-4BA8-871B-CDCBE980D519}">
  <sheetPr codeName="Sheet3">
    <tabColor rgb="FF001651"/>
  </sheetPr>
  <dimension ref="B5:AH47"/>
  <sheetViews>
    <sheetView showGridLines="0" tabSelected="1" zoomScale="90" zoomScaleNormal="90" workbookViewId="0">
      <pane xSplit="2" ySplit="7" topLeftCell="Y8" activePane="bottomRight" state="frozen"/>
      <selection activeCell="B81" sqref="B81"/>
      <selection pane="topRight" activeCell="B81" sqref="B81"/>
      <selection pane="bottomLeft" activeCell="B81" sqref="B81"/>
      <selection pane="bottomRight" activeCell="AB19" sqref="AB19"/>
    </sheetView>
  </sheetViews>
  <sheetFormatPr defaultColWidth="4.81640625" defaultRowHeight="12.5"/>
  <cols>
    <col min="1" max="1" width="2.453125" style="17" customWidth="1"/>
    <col min="2" max="2" width="60.81640625" style="17" bestFit="1" customWidth="1"/>
    <col min="3" max="6" width="10" style="17" bestFit="1" customWidth="1"/>
    <col min="7" max="7" width="11.1796875" style="17" bestFit="1" customWidth="1"/>
    <col min="8" max="11" width="10" style="17" bestFit="1" customWidth="1"/>
    <col min="12" max="12" width="11.1796875" style="17" bestFit="1" customWidth="1"/>
    <col min="13" max="16" width="10" style="17" bestFit="1" customWidth="1"/>
    <col min="17" max="17" width="11.1796875" style="17" bestFit="1" customWidth="1"/>
    <col min="18" max="21" width="10" style="17" bestFit="1" customWidth="1"/>
    <col min="22" max="22" width="11.1796875" style="17" bestFit="1" customWidth="1"/>
    <col min="23" max="31" width="10.7265625" style="17" bestFit="1" customWidth="1"/>
    <col min="32" max="32" width="11" style="17" bestFit="1" customWidth="1"/>
    <col min="33" max="34" width="10.7265625" style="17" bestFit="1" customWidth="1"/>
    <col min="35" max="16384" width="4.81640625" style="17"/>
  </cols>
  <sheetData>
    <row r="5" spans="2:34">
      <c r="B5" s="16"/>
    </row>
    <row r="6" spans="2:34">
      <c r="B6" s="18"/>
    </row>
    <row r="7" spans="2:34">
      <c r="B7" s="30" t="str">
        <f>IF(Menu!$K$32="PT",Data!D3,Data!C3)</f>
        <v>DEMONSTRAÇÃO DE RESULTADO - CONSOLIDADO</v>
      </c>
      <c r="C7" s="20" t="str">
        <f>'Indicadores Op. | Op. Indicator'!C7</f>
        <v>1T20</v>
      </c>
      <c r="D7" s="20" t="str">
        <f>'Indicadores Op. | Op. Indicator'!D7</f>
        <v>2T20</v>
      </c>
      <c r="E7" s="20" t="str">
        <f>'Indicadores Op. | Op. Indicator'!E7</f>
        <v>3T20</v>
      </c>
      <c r="F7" s="20" t="str">
        <f>'Indicadores Op. | Op. Indicator'!F7</f>
        <v>4T20</v>
      </c>
      <c r="G7" s="20">
        <f>'Indicadores Op. | Op. Indicator'!G7</f>
        <v>2020</v>
      </c>
      <c r="H7" s="20" t="str">
        <f>'Indicadores Op. | Op. Indicator'!H7</f>
        <v>1T21</v>
      </c>
      <c r="I7" s="20" t="str">
        <f>'Indicadores Op. | Op. Indicator'!I7</f>
        <v>2T21</v>
      </c>
      <c r="J7" s="20" t="str">
        <f>'Indicadores Op. | Op. Indicator'!J7</f>
        <v>3T21</v>
      </c>
      <c r="K7" s="20" t="str">
        <f>'Indicadores Op. | Op. Indicator'!K7</f>
        <v>4T21</v>
      </c>
      <c r="L7" s="20">
        <f>'Indicadores Op. | Op. Indicator'!L7</f>
        <v>2021</v>
      </c>
      <c r="M7" s="20" t="str">
        <f>'Indicadores Op. | Op. Indicator'!M7</f>
        <v>1T22</v>
      </c>
      <c r="N7" s="20" t="str">
        <f>'Indicadores Op. | Op. Indicator'!N7</f>
        <v>2T22</v>
      </c>
      <c r="O7" s="20" t="str">
        <f>'Indicadores Op. | Op. Indicator'!O7</f>
        <v>3T22</v>
      </c>
      <c r="P7" s="20" t="str">
        <f>'Indicadores Op. | Op. Indicator'!P7</f>
        <v>4T22</v>
      </c>
      <c r="Q7" s="20">
        <f>'Indicadores Op. | Op. Indicator'!Q7</f>
        <v>2022</v>
      </c>
      <c r="R7" s="20" t="str">
        <f>'Indicadores Op. | Op. Indicator'!R7</f>
        <v>1T23</v>
      </c>
      <c r="S7" s="20" t="str">
        <f>'Indicadores Op. | Op. Indicator'!S7</f>
        <v>2T23</v>
      </c>
      <c r="T7" s="20" t="str">
        <f>'Indicadores Op. | Op. Indicator'!T7</f>
        <v>3T23</v>
      </c>
      <c r="U7" s="20" t="str">
        <f>'Indicadores Op. | Op. Indicator'!U7</f>
        <v>4T23</v>
      </c>
      <c r="V7" s="20">
        <f>'Indicadores Op. | Op. Indicator'!V7</f>
        <v>2023</v>
      </c>
      <c r="W7" s="20" t="str">
        <f>'Indicadores Op. | Op. Indicator'!W7</f>
        <v>1T24</v>
      </c>
      <c r="X7" s="20" t="str">
        <f>'Indicadores Op. | Op. Indicator'!X7</f>
        <v>2T24</v>
      </c>
      <c r="Y7" s="20" t="str">
        <f>'Indicadores Op. | Op. Indicator'!Y7</f>
        <v>3T24</v>
      </c>
      <c r="Z7" s="20" t="str">
        <f>'Indicadores Op. | Op. Indicator'!Z7</f>
        <v>4T24</v>
      </c>
      <c r="AA7" s="20">
        <f>'Indicadores Op. | Op. Indicator'!AA7</f>
        <v>2024</v>
      </c>
      <c r="AB7" s="20" t="str">
        <f>'Indicadores Op. | Op. Indicator'!AB7</f>
        <v>1T25</v>
      </c>
      <c r="AC7" s="20" t="str">
        <f>'Indicadores Op. | Op. Indicator'!AC7</f>
        <v>2T25</v>
      </c>
      <c r="AD7" s="20" t="str">
        <f>'Indicadores Op. | Op. Indicator'!AD7</f>
        <v>3T25</v>
      </c>
      <c r="AE7" s="20" t="s">
        <v>403</v>
      </c>
      <c r="AF7" s="20">
        <v>2025</v>
      </c>
      <c r="AG7" s="20" t="s">
        <v>411</v>
      </c>
      <c r="AH7" s="20" t="s">
        <v>414</v>
      </c>
    </row>
    <row r="8" spans="2:34" s="34" customFormat="1">
      <c r="B8" s="49" t="str">
        <f>IF(Menu!$K$32="PT",Data!D4,Data!C4)</f>
        <v>(Valores em R$ mil)</v>
      </c>
      <c r="C8" s="50"/>
      <c r="D8" s="50"/>
      <c r="E8" s="50"/>
      <c r="F8" s="50"/>
      <c r="G8" s="51"/>
      <c r="H8" s="50"/>
      <c r="I8" s="50"/>
      <c r="J8" s="50"/>
      <c r="K8" s="50"/>
      <c r="L8" s="51"/>
      <c r="M8" s="50"/>
      <c r="N8" s="50"/>
      <c r="O8" s="50"/>
      <c r="P8" s="50"/>
      <c r="Q8" s="51"/>
      <c r="R8" s="50"/>
      <c r="S8" s="50"/>
      <c r="T8" s="50"/>
      <c r="U8" s="50"/>
      <c r="V8" s="51"/>
      <c r="W8" s="50"/>
      <c r="X8" s="50"/>
      <c r="Y8" s="50"/>
      <c r="Z8" s="50"/>
      <c r="AA8" s="51"/>
      <c r="AB8" s="50"/>
      <c r="AC8" s="50"/>
      <c r="AD8" s="50"/>
      <c r="AE8" s="50"/>
      <c r="AF8" s="51"/>
      <c r="AG8" s="50"/>
      <c r="AH8" s="50"/>
    </row>
    <row r="9" spans="2:34" s="34" customFormat="1">
      <c r="B9" s="31" t="str">
        <f>IF(Menu!$K$32="PT",Data!D5,Data!C5)</f>
        <v>Receita líquida</v>
      </c>
      <c r="C9" s="52">
        <v>197491</v>
      </c>
      <c r="D9" s="52">
        <v>198046</v>
      </c>
      <c r="E9" s="52">
        <v>230326</v>
      </c>
      <c r="F9" s="52">
        <v>275089</v>
      </c>
      <c r="G9" s="53">
        <v>900952</v>
      </c>
      <c r="H9" s="52">
        <v>312261</v>
      </c>
      <c r="I9" s="52">
        <v>332832</v>
      </c>
      <c r="J9" s="52">
        <v>327959</v>
      </c>
      <c r="K9" s="52">
        <v>298208</v>
      </c>
      <c r="L9" s="53">
        <v>1271260</v>
      </c>
      <c r="M9" s="52">
        <v>316067</v>
      </c>
      <c r="N9" s="52">
        <v>339382</v>
      </c>
      <c r="O9" s="52">
        <v>400412</v>
      </c>
      <c r="P9" s="52">
        <v>436344</v>
      </c>
      <c r="Q9" s="53">
        <v>1492205</v>
      </c>
      <c r="R9" s="52">
        <v>390173.14617999998</v>
      </c>
      <c r="S9" s="52">
        <v>485500</v>
      </c>
      <c r="T9" s="52">
        <v>556729</v>
      </c>
      <c r="U9" s="52">
        <v>639621</v>
      </c>
      <c r="V9" s="53">
        <v>2072023.1461799999</v>
      </c>
      <c r="W9" s="52">
        <v>500528</v>
      </c>
      <c r="X9" s="52">
        <v>697552</v>
      </c>
      <c r="Y9" s="52">
        <v>718894</v>
      </c>
      <c r="Z9" s="52">
        <v>672423</v>
      </c>
      <c r="AA9" s="53">
        <v>2589397</v>
      </c>
      <c r="AB9" s="52">
        <v>608288</v>
      </c>
      <c r="AC9" s="52">
        <v>783815</v>
      </c>
      <c r="AD9" s="52">
        <v>814415</v>
      </c>
      <c r="AE9" s="52">
        <v>1075189</v>
      </c>
      <c r="AF9" s="53">
        <v>3281707</v>
      </c>
      <c r="AG9" s="52">
        <v>738328</v>
      </c>
      <c r="AH9" s="52">
        <v>914786</v>
      </c>
    </row>
    <row r="10" spans="2:34" s="34" customFormat="1">
      <c r="B10" s="31" t="str">
        <f>IF(Menu!$K$32="PT",Data!D6,Data!C6)</f>
        <v>Custos dos imóveis vendidos e dos serviços prestados</v>
      </c>
      <c r="C10" s="32">
        <v>-122473</v>
      </c>
      <c r="D10" s="32">
        <v>-125973</v>
      </c>
      <c r="E10" s="32">
        <v>-146698</v>
      </c>
      <c r="F10" s="32">
        <v>-174192</v>
      </c>
      <c r="G10" s="33">
        <v>-569336</v>
      </c>
      <c r="H10" s="32">
        <v>-206561</v>
      </c>
      <c r="I10" s="32">
        <v>-232386</v>
      </c>
      <c r="J10" s="32">
        <v>-224821</v>
      </c>
      <c r="K10" s="32">
        <v>-210723</v>
      </c>
      <c r="L10" s="33">
        <v>-874491</v>
      </c>
      <c r="M10" s="32">
        <v>-228463</v>
      </c>
      <c r="N10" s="32">
        <v>-250861</v>
      </c>
      <c r="O10" s="32">
        <v>-283421</v>
      </c>
      <c r="P10" s="32">
        <v>-299539</v>
      </c>
      <c r="Q10" s="33">
        <v>-1062284</v>
      </c>
      <c r="R10" s="32">
        <v>-249484</v>
      </c>
      <c r="S10" s="32">
        <v>-311376</v>
      </c>
      <c r="T10" s="32">
        <v>-378304</v>
      </c>
      <c r="U10" s="32">
        <v>-429543</v>
      </c>
      <c r="V10" s="33">
        <v>-1368707</v>
      </c>
      <c r="W10" s="32">
        <v>-334060</v>
      </c>
      <c r="X10" s="32">
        <v>-467931</v>
      </c>
      <c r="Y10" s="32">
        <v>-480867</v>
      </c>
      <c r="Z10" s="32">
        <v>-450160</v>
      </c>
      <c r="AA10" s="33">
        <v>-1733018</v>
      </c>
      <c r="AB10" s="32">
        <v>-408600</v>
      </c>
      <c r="AC10" s="32">
        <v>-520759</v>
      </c>
      <c r="AD10" s="32">
        <v>-566289</v>
      </c>
      <c r="AE10" s="32">
        <v>-765932</v>
      </c>
      <c r="AF10" s="33">
        <v>-2261580</v>
      </c>
      <c r="AG10" s="32">
        <v>-536991</v>
      </c>
      <c r="AH10" s="32">
        <v>-661686</v>
      </c>
    </row>
    <row r="11" spans="2:34" s="34" customFormat="1">
      <c r="B11" s="31" t="str">
        <f>IF(Menu!$K$32="PT",Data!D7,Data!C7)</f>
        <v>Lucro bruto</v>
      </c>
      <c r="C11" s="52">
        <v>75018</v>
      </c>
      <c r="D11" s="52">
        <v>72073</v>
      </c>
      <c r="E11" s="52">
        <v>83628</v>
      </c>
      <c r="F11" s="52">
        <v>100897</v>
      </c>
      <c r="G11" s="53">
        <v>331616</v>
      </c>
      <c r="H11" s="52">
        <v>105700</v>
      </c>
      <c r="I11" s="52">
        <v>100446</v>
      </c>
      <c r="J11" s="52">
        <v>103138</v>
      </c>
      <c r="K11" s="52">
        <v>87485</v>
      </c>
      <c r="L11" s="53">
        <v>396769</v>
      </c>
      <c r="M11" s="52">
        <v>87604</v>
      </c>
      <c r="N11" s="52">
        <v>88521</v>
      </c>
      <c r="O11" s="52">
        <v>116991</v>
      </c>
      <c r="P11" s="52">
        <v>136805</v>
      </c>
      <c r="Q11" s="53">
        <v>429921</v>
      </c>
      <c r="R11" s="52">
        <v>140689</v>
      </c>
      <c r="S11" s="52">
        <v>174124</v>
      </c>
      <c r="T11" s="52">
        <v>178425</v>
      </c>
      <c r="U11" s="52">
        <v>210078</v>
      </c>
      <c r="V11" s="53">
        <v>703316</v>
      </c>
      <c r="W11" s="52">
        <v>166468</v>
      </c>
      <c r="X11" s="52">
        <v>229621</v>
      </c>
      <c r="Y11" s="52">
        <v>238027</v>
      </c>
      <c r="Z11" s="52">
        <v>222263</v>
      </c>
      <c r="AA11" s="53">
        <v>856379</v>
      </c>
      <c r="AB11" s="52">
        <v>199688</v>
      </c>
      <c r="AC11" s="52">
        <v>263056</v>
      </c>
      <c r="AD11" s="52">
        <v>248126</v>
      </c>
      <c r="AE11" s="52">
        <v>309257</v>
      </c>
      <c r="AF11" s="53">
        <v>1020127</v>
      </c>
      <c r="AG11" s="52">
        <v>201337</v>
      </c>
      <c r="AH11" s="52">
        <f>SUM(AH9:AH10)</f>
        <v>253100</v>
      </c>
    </row>
    <row r="12" spans="2:34" s="54" customFormat="1">
      <c r="B12" s="54" t="str">
        <f>IF(Menu!$K$32="PT",Data!D8,Data!C8)</f>
        <v>Margem bruta</v>
      </c>
      <c r="C12" s="55">
        <v>0.37985528454461215</v>
      </c>
      <c r="D12" s="55">
        <v>0.3639205033174111</v>
      </c>
      <c r="E12" s="55">
        <v>0.36308536595955299</v>
      </c>
      <c r="F12" s="55">
        <v>0.36677947864145788</v>
      </c>
      <c r="G12" s="56">
        <v>0.36807288290608159</v>
      </c>
      <c r="H12" s="55">
        <v>0.33849888394644223</v>
      </c>
      <c r="I12" s="55">
        <v>0.30179189501009518</v>
      </c>
      <c r="J12" s="55">
        <v>0.31448443250528268</v>
      </c>
      <c r="K12" s="55">
        <v>0.29336905783882389</v>
      </c>
      <c r="L12" s="56">
        <v>0.31210688608152543</v>
      </c>
      <c r="M12" s="55">
        <v>0.27716908123910439</v>
      </c>
      <c r="N12" s="55">
        <v>0.26082997919748246</v>
      </c>
      <c r="O12" s="55">
        <v>0.29217655814511051</v>
      </c>
      <c r="P12" s="55">
        <v>0.31352556698384759</v>
      </c>
      <c r="Q12" s="56">
        <v>0.28811121796267941</v>
      </c>
      <c r="R12" s="55">
        <v>0.36058094048096134</v>
      </c>
      <c r="S12" s="55">
        <v>0.358648815653965</v>
      </c>
      <c r="T12" s="55">
        <v>0.32048806510887701</v>
      </c>
      <c r="U12" s="55">
        <v>0.32844137387609224</v>
      </c>
      <c r="V12" s="56">
        <v>0.33943443213780672</v>
      </c>
      <c r="W12" s="55">
        <v>0.33258479046127287</v>
      </c>
      <c r="X12" s="55">
        <v>0.32918119366011422</v>
      </c>
      <c r="Y12" s="55">
        <v>0.33110166450130341</v>
      </c>
      <c r="Z12" s="55">
        <v>0.33054044849744879</v>
      </c>
      <c r="AA12" s="56">
        <v>0.3307252615184153</v>
      </c>
      <c r="AB12" s="55">
        <v>0.32827871008469672</v>
      </c>
      <c r="AC12" s="55">
        <v>0.3356098058853173</v>
      </c>
      <c r="AD12" s="55">
        <v>0.30499999999999999</v>
      </c>
      <c r="AE12" s="55">
        <f>AE11/AE9</f>
        <v>0.28763036080168231</v>
      </c>
      <c r="AF12" s="56">
        <f t="shared" ref="AF12:AH12" si="0">AF11/AF9</f>
        <v>0.31085255325962979</v>
      </c>
      <c r="AG12" s="55">
        <f t="shared" si="0"/>
        <v>0.27269316618088435</v>
      </c>
      <c r="AH12" s="55">
        <f t="shared" si="0"/>
        <v>0.27667673095128259</v>
      </c>
    </row>
    <row r="13" spans="2:34" s="34" customFormat="1">
      <c r="G13" s="39"/>
      <c r="L13" s="39"/>
      <c r="Q13" s="39"/>
      <c r="V13" s="39"/>
      <c r="AA13" s="39"/>
      <c r="AF13" s="39"/>
    </row>
    <row r="14" spans="2:34" s="34" customFormat="1">
      <c r="B14" s="34" t="str">
        <f>IF(Menu!$K$32="PT",Data!D10,Data!C10)</f>
        <v>Despesas comerciais</v>
      </c>
      <c r="C14" s="32">
        <v>-32217</v>
      </c>
      <c r="D14" s="32">
        <v>-22147</v>
      </c>
      <c r="E14" s="32">
        <v>-30478</v>
      </c>
      <c r="F14" s="32">
        <v>-34003</v>
      </c>
      <c r="G14" s="33">
        <v>-118845</v>
      </c>
      <c r="H14" s="32">
        <v>-33032</v>
      </c>
      <c r="I14" s="32">
        <v>-46459</v>
      </c>
      <c r="J14" s="32">
        <v>-38015</v>
      </c>
      <c r="K14" s="32">
        <v>-32372</v>
      </c>
      <c r="L14" s="33">
        <v>-149878</v>
      </c>
      <c r="M14" s="32">
        <v>-33478</v>
      </c>
      <c r="N14" s="32">
        <v>-39921</v>
      </c>
      <c r="O14" s="32">
        <v>-44862</v>
      </c>
      <c r="P14" s="32">
        <v>-39899</v>
      </c>
      <c r="Q14" s="33">
        <v>-158160</v>
      </c>
      <c r="R14" s="32">
        <v>-49374</v>
      </c>
      <c r="S14" s="32">
        <v>-58465</v>
      </c>
      <c r="T14" s="32">
        <v>-58586</v>
      </c>
      <c r="U14" s="32">
        <v>-68751</v>
      </c>
      <c r="V14" s="33">
        <v>-235176</v>
      </c>
      <c r="W14" s="32">
        <v>-54754</v>
      </c>
      <c r="X14" s="32">
        <v>-60801</v>
      </c>
      <c r="Y14" s="32">
        <v>-71827</v>
      </c>
      <c r="Z14" s="32">
        <v>-57722</v>
      </c>
      <c r="AA14" s="33">
        <v>-245104</v>
      </c>
      <c r="AB14" s="32">
        <v>-53820</v>
      </c>
      <c r="AC14" s="32">
        <v>-68807</v>
      </c>
      <c r="AD14" s="32">
        <v>-84504</v>
      </c>
      <c r="AE14" s="32">
        <v>-80855</v>
      </c>
      <c r="AF14" s="33">
        <v>-287986</v>
      </c>
      <c r="AG14" s="32">
        <v>-73473</v>
      </c>
      <c r="AH14" s="32">
        <v>-98037</v>
      </c>
    </row>
    <row r="15" spans="2:34" s="34" customFormat="1">
      <c r="B15" s="34" t="str">
        <f>IF(Menu!$K$32="PT",Data!D11,Data!C11)</f>
        <v>Despesas gerais e administrativas</v>
      </c>
      <c r="C15" s="32">
        <v>-16249</v>
      </c>
      <c r="D15" s="32">
        <v>-12506</v>
      </c>
      <c r="E15" s="32">
        <v>-10089</v>
      </c>
      <c r="F15" s="32">
        <v>-20372</v>
      </c>
      <c r="G15" s="33">
        <v>-59216</v>
      </c>
      <c r="H15" s="32">
        <v>-15721</v>
      </c>
      <c r="I15" s="32">
        <v>-25743</v>
      </c>
      <c r="J15" s="32">
        <v>-16393</v>
      </c>
      <c r="K15" s="32">
        <v>-21743</v>
      </c>
      <c r="L15" s="33">
        <v>-79600</v>
      </c>
      <c r="M15" s="32">
        <v>-21150</v>
      </c>
      <c r="N15" s="32">
        <v>-21101</v>
      </c>
      <c r="O15" s="32">
        <v>-24761</v>
      </c>
      <c r="P15" s="32">
        <v>-22110</v>
      </c>
      <c r="Q15" s="33">
        <v>-89122</v>
      </c>
      <c r="R15" s="32">
        <v>-27591</v>
      </c>
      <c r="S15" s="32">
        <v>-28144</v>
      </c>
      <c r="T15" s="32">
        <v>-29208</v>
      </c>
      <c r="U15" s="32">
        <v>-33177</v>
      </c>
      <c r="V15" s="33">
        <v>-118120</v>
      </c>
      <c r="W15" s="32">
        <v>-36114</v>
      </c>
      <c r="X15" s="32">
        <v>-38345</v>
      </c>
      <c r="Y15" s="32">
        <v>-38180</v>
      </c>
      <c r="Z15" s="32">
        <v>-41320</v>
      </c>
      <c r="AA15" s="33">
        <v>-153959</v>
      </c>
      <c r="AB15" s="32">
        <v>-41835</v>
      </c>
      <c r="AC15" s="32">
        <v>-50640</v>
      </c>
      <c r="AD15" s="32">
        <v>-45233</v>
      </c>
      <c r="AE15" s="32">
        <v>-47021</v>
      </c>
      <c r="AF15" s="33">
        <v>-184729</v>
      </c>
      <c r="AG15" s="32">
        <v>-46069</v>
      </c>
      <c r="AH15" s="32">
        <v>-50614</v>
      </c>
    </row>
    <row r="16" spans="2:34" s="34" customFormat="1">
      <c r="B16" s="34" t="str">
        <f>IF(Menu!$K$32="PT",Data!D12,Data!C12)</f>
        <v>Resultado da equivalência patrimonial</v>
      </c>
      <c r="C16" s="32">
        <v>0</v>
      </c>
      <c r="D16" s="32">
        <v>0</v>
      </c>
      <c r="E16" s="32">
        <v>-1316</v>
      </c>
      <c r="F16" s="32">
        <v>0</v>
      </c>
      <c r="G16" s="33">
        <v>0</v>
      </c>
      <c r="H16" s="32">
        <v>0</v>
      </c>
      <c r="I16" s="32">
        <v>1</v>
      </c>
      <c r="J16" s="32">
        <v>0</v>
      </c>
      <c r="K16" s="32">
        <v>-3</v>
      </c>
      <c r="L16" s="33">
        <v>-2</v>
      </c>
      <c r="M16" s="32">
        <v>-3</v>
      </c>
      <c r="N16" s="32">
        <v>1</v>
      </c>
      <c r="O16" s="32">
        <v>-3</v>
      </c>
      <c r="P16" s="32">
        <v>-459</v>
      </c>
      <c r="Q16" s="33">
        <v>-464</v>
      </c>
      <c r="R16" s="32">
        <v>0</v>
      </c>
      <c r="S16" s="32">
        <v>-195</v>
      </c>
      <c r="T16" s="32">
        <v>-146</v>
      </c>
      <c r="U16" s="32">
        <v>-132</v>
      </c>
      <c r="V16" s="33">
        <v>-473</v>
      </c>
      <c r="W16" s="32">
        <v>0</v>
      </c>
      <c r="X16" s="32">
        <v>-248</v>
      </c>
      <c r="Y16" s="32">
        <v>0</v>
      </c>
      <c r="Z16" s="32">
        <v>-1872</v>
      </c>
      <c r="AA16" s="33">
        <v>-2120</v>
      </c>
      <c r="AB16" s="32">
        <v>-94</v>
      </c>
      <c r="AC16" s="32">
        <v>-755</v>
      </c>
      <c r="AD16" s="32">
        <v>-234</v>
      </c>
      <c r="AE16" s="32">
        <v>0</v>
      </c>
      <c r="AF16" s="33">
        <v>-1083</v>
      </c>
      <c r="AG16" s="32">
        <v>0</v>
      </c>
      <c r="AH16" s="32">
        <v>-151</v>
      </c>
    </row>
    <row r="17" spans="2:34" s="34" customFormat="1">
      <c r="B17" s="34" t="str">
        <f>IF(Menu!$K$32="PT",Data!D13,Data!C13)</f>
        <v>Outras receitas (despesas) operacionais líquidas</v>
      </c>
      <c r="C17" s="32">
        <v>-1760</v>
      </c>
      <c r="D17" s="32">
        <v>-281</v>
      </c>
      <c r="E17" s="32">
        <v>-1519</v>
      </c>
      <c r="F17" s="32">
        <v>1830</v>
      </c>
      <c r="G17" s="33">
        <v>-3046</v>
      </c>
      <c r="H17" s="32">
        <v>-1506</v>
      </c>
      <c r="I17" s="32">
        <v>-346</v>
      </c>
      <c r="J17" s="32">
        <v>-533</v>
      </c>
      <c r="K17" s="32">
        <v>-1144</v>
      </c>
      <c r="L17" s="33">
        <v>-3529</v>
      </c>
      <c r="M17" s="32">
        <v>-4139</v>
      </c>
      <c r="N17" s="32">
        <v>-2694</v>
      </c>
      <c r="O17" s="32">
        <v>-4196</v>
      </c>
      <c r="P17" s="32">
        <v>-9273</v>
      </c>
      <c r="Q17" s="33">
        <v>-20302</v>
      </c>
      <c r="R17" s="32">
        <v>-15059</v>
      </c>
      <c r="S17" s="32">
        <v>-4964</v>
      </c>
      <c r="T17" s="32">
        <v>-806</v>
      </c>
      <c r="U17" s="32">
        <v>-8185</v>
      </c>
      <c r="V17" s="33">
        <v>-29014</v>
      </c>
      <c r="W17" s="32">
        <v>-18373</v>
      </c>
      <c r="X17" s="32">
        <v>-11463</v>
      </c>
      <c r="Y17" s="32">
        <v>26666.938750000001</v>
      </c>
      <c r="Z17" s="32">
        <v>-4296</v>
      </c>
      <c r="AA17" s="33">
        <v>-7465.0612499999988</v>
      </c>
      <c r="AB17" s="32">
        <v>-7946</v>
      </c>
      <c r="AC17" s="32">
        <v>-12350</v>
      </c>
      <c r="AD17" s="32">
        <v>163</v>
      </c>
      <c r="AE17" s="32">
        <v>-11167</v>
      </c>
      <c r="AF17" s="33">
        <v>-31300</v>
      </c>
      <c r="AG17" s="32">
        <v>-12065</v>
      </c>
      <c r="AH17" s="32">
        <v>-1635</v>
      </c>
    </row>
    <row r="18" spans="2:34" s="34" customFormat="1">
      <c r="B18" s="31" t="str">
        <f>IF(Menu!$K$32="PT",Data!D14,Data!C14)</f>
        <v>Despesas (receitas) operacionais</v>
      </c>
      <c r="C18" s="57">
        <v>-50226</v>
      </c>
      <c r="D18" s="57">
        <v>-34934</v>
      </c>
      <c r="E18" s="57">
        <v>-43402</v>
      </c>
      <c r="F18" s="57">
        <v>-52545</v>
      </c>
      <c r="G18" s="58">
        <v>-181107</v>
      </c>
      <c r="H18" s="57">
        <v>-50259</v>
      </c>
      <c r="I18" s="57">
        <v>-72547</v>
      </c>
      <c r="J18" s="57">
        <v>-54941</v>
      </c>
      <c r="K18" s="57">
        <v>-55262</v>
      </c>
      <c r="L18" s="58">
        <v>-233009</v>
      </c>
      <c r="M18" s="57">
        <v>-58770</v>
      </c>
      <c r="N18" s="57">
        <v>-63715</v>
      </c>
      <c r="O18" s="57">
        <v>-73822</v>
      </c>
      <c r="P18" s="57">
        <v>-71741</v>
      </c>
      <c r="Q18" s="58">
        <v>-268048</v>
      </c>
      <c r="R18" s="57">
        <v>-92024</v>
      </c>
      <c r="S18" s="57">
        <v>-91768</v>
      </c>
      <c r="T18" s="57">
        <v>-88746</v>
      </c>
      <c r="U18" s="57">
        <v>-110245</v>
      </c>
      <c r="V18" s="58">
        <v>-382783</v>
      </c>
      <c r="W18" s="57">
        <v>-109241</v>
      </c>
      <c r="X18" s="57">
        <v>-110857</v>
      </c>
      <c r="Y18" s="57">
        <v>-83340.061249999999</v>
      </c>
      <c r="Z18" s="57">
        <v>-105210</v>
      </c>
      <c r="AA18" s="58">
        <v>-408648.06125000003</v>
      </c>
      <c r="AB18" s="57">
        <v>-103695</v>
      </c>
      <c r="AC18" s="57">
        <v>-132552</v>
      </c>
      <c r="AD18" s="57">
        <v>-129808</v>
      </c>
      <c r="AE18" s="57">
        <v>-139043</v>
      </c>
      <c r="AF18" s="58">
        <v>-505098</v>
      </c>
      <c r="AG18" s="57">
        <v>-131607</v>
      </c>
      <c r="AH18" s="57">
        <f>SUM(AH14:AH17)</f>
        <v>-150437</v>
      </c>
    </row>
    <row r="19" spans="2:34" s="34" customFormat="1">
      <c r="B19" s="31"/>
      <c r="C19" s="57"/>
      <c r="D19" s="57"/>
      <c r="E19" s="57"/>
      <c r="F19" s="57"/>
      <c r="G19" s="58"/>
      <c r="H19" s="57"/>
      <c r="I19" s="57"/>
      <c r="J19" s="57"/>
      <c r="K19" s="57"/>
      <c r="L19" s="58"/>
      <c r="M19" s="57"/>
      <c r="N19" s="57"/>
      <c r="O19" s="57"/>
      <c r="P19" s="57"/>
      <c r="Q19" s="58"/>
      <c r="R19" s="57"/>
      <c r="S19" s="57"/>
      <c r="T19" s="57"/>
      <c r="U19" s="57"/>
      <c r="V19" s="58"/>
      <c r="W19" s="57"/>
      <c r="X19" s="57"/>
      <c r="Y19" s="57"/>
      <c r="Z19" s="57"/>
      <c r="AA19" s="58"/>
      <c r="AB19" s="57"/>
      <c r="AC19" s="57"/>
      <c r="AD19" s="57"/>
      <c r="AE19" s="57"/>
      <c r="AF19" s="58"/>
      <c r="AG19" s="57"/>
      <c r="AH19" s="57"/>
    </row>
    <row r="20" spans="2:34" s="34" customFormat="1">
      <c r="B20" s="31" t="str">
        <f>IF(Menu!$K$32="PT",Data!D16,Data!C16)</f>
        <v>Resultado antes das receitas (despesas) financeiras e impostos</v>
      </c>
      <c r="C20" s="57">
        <v>24792</v>
      </c>
      <c r="D20" s="57">
        <v>37139</v>
      </c>
      <c r="E20" s="57">
        <v>40226</v>
      </c>
      <c r="F20" s="57">
        <v>48352</v>
      </c>
      <c r="G20" s="58">
        <v>150509</v>
      </c>
      <c r="H20" s="57">
        <v>55441</v>
      </c>
      <c r="I20" s="57">
        <v>27899</v>
      </c>
      <c r="J20" s="57">
        <v>48197</v>
      </c>
      <c r="K20" s="57">
        <v>32223</v>
      </c>
      <c r="L20" s="58">
        <v>163760</v>
      </c>
      <c r="M20" s="57">
        <v>28834</v>
      </c>
      <c r="N20" s="57">
        <v>24806</v>
      </c>
      <c r="O20" s="57">
        <v>43169</v>
      </c>
      <c r="P20" s="57">
        <v>65064</v>
      </c>
      <c r="Q20" s="58">
        <v>161873</v>
      </c>
      <c r="R20" s="57">
        <v>48665</v>
      </c>
      <c r="S20" s="57">
        <v>82356</v>
      </c>
      <c r="T20" s="57">
        <v>89679</v>
      </c>
      <c r="U20" s="57">
        <v>99833</v>
      </c>
      <c r="V20" s="58">
        <v>320533</v>
      </c>
      <c r="W20" s="57">
        <v>57227</v>
      </c>
      <c r="X20" s="57">
        <v>118764</v>
      </c>
      <c r="Y20" s="57">
        <v>154686.93875</v>
      </c>
      <c r="Z20" s="57">
        <v>117053</v>
      </c>
      <c r="AA20" s="58">
        <v>447730.93874999997</v>
      </c>
      <c r="AB20" s="57">
        <v>95993</v>
      </c>
      <c r="AC20" s="57">
        <v>130504</v>
      </c>
      <c r="AD20" s="57">
        <v>118318</v>
      </c>
      <c r="AE20" s="57">
        <v>170214</v>
      </c>
      <c r="AF20" s="58">
        <v>515029</v>
      </c>
      <c r="AG20" s="57">
        <v>69730</v>
      </c>
      <c r="AH20" s="57">
        <f>SUM(AH18,AH11)</f>
        <v>102663</v>
      </c>
    </row>
    <row r="21" spans="2:34" s="34" customFormat="1">
      <c r="G21" s="39"/>
      <c r="L21" s="39"/>
      <c r="Q21" s="39"/>
      <c r="V21" s="39"/>
      <c r="AA21" s="39"/>
      <c r="AF21" s="39"/>
    </row>
    <row r="22" spans="2:34" s="34" customFormat="1">
      <c r="B22" s="34" t="str">
        <f>IF(Menu!$K$32="PT",Data!D18,Data!C18)</f>
        <v>Receitas financeiras</v>
      </c>
      <c r="C22" s="32">
        <v>4887</v>
      </c>
      <c r="D22" s="32">
        <v>2663</v>
      </c>
      <c r="E22" s="32">
        <v>1041</v>
      </c>
      <c r="F22" s="32">
        <v>13637</v>
      </c>
      <c r="G22" s="33">
        <v>6376</v>
      </c>
      <c r="H22" s="32">
        <v>1324</v>
      </c>
      <c r="I22" s="32">
        <v>1128</v>
      </c>
      <c r="J22" s="32">
        <v>1559</v>
      </c>
      <c r="K22" s="32">
        <v>3402</v>
      </c>
      <c r="L22" s="33">
        <v>7413</v>
      </c>
      <c r="M22" s="32">
        <v>5494</v>
      </c>
      <c r="N22" s="32">
        <v>7485</v>
      </c>
      <c r="O22" s="32">
        <v>8658</v>
      </c>
      <c r="P22" s="32">
        <v>7175</v>
      </c>
      <c r="Q22" s="33">
        <v>28812</v>
      </c>
      <c r="R22" s="32">
        <v>11630</v>
      </c>
      <c r="S22" s="32">
        <v>6219</v>
      </c>
      <c r="T22" s="32">
        <v>10350</v>
      </c>
      <c r="U22" s="32">
        <v>8690</v>
      </c>
      <c r="V22" s="33">
        <v>36889</v>
      </c>
      <c r="W22" s="32">
        <v>10577</v>
      </c>
      <c r="X22" s="32">
        <v>7077</v>
      </c>
      <c r="Y22" s="32">
        <v>13260</v>
      </c>
      <c r="Z22" s="32">
        <v>46059</v>
      </c>
      <c r="AA22" s="33">
        <v>76973</v>
      </c>
      <c r="AB22" s="32">
        <v>22403</v>
      </c>
      <c r="AC22" s="32">
        <v>21632</v>
      </c>
      <c r="AD22" s="32">
        <v>26395</v>
      </c>
      <c r="AE22" s="32">
        <v>33608</v>
      </c>
      <c r="AF22" s="33">
        <v>104038</v>
      </c>
      <c r="AG22" s="32">
        <v>31890</v>
      </c>
      <c r="AH22" s="32">
        <v>31557</v>
      </c>
    </row>
    <row r="23" spans="2:34" s="34" customFormat="1">
      <c r="B23" s="34" t="str">
        <f>IF(Menu!$K$32="PT",Data!D19,Data!C19)</f>
        <v>Despesas financeiras</v>
      </c>
      <c r="C23" s="32">
        <v>-4303</v>
      </c>
      <c r="D23" s="32">
        <v>-7692</v>
      </c>
      <c r="E23" s="32">
        <v>-3010</v>
      </c>
      <c r="F23" s="32">
        <v>-5545</v>
      </c>
      <c r="G23" s="33">
        <v>-4698</v>
      </c>
      <c r="H23" s="32">
        <v>-727</v>
      </c>
      <c r="I23" s="32">
        <v>-4107</v>
      </c>
      <c r="J23" s="32">
        <v>-2950</v>
      </c>
      <c r="K23" s="32">
        <v>-1492</v>
      </c>
      <c r="L23" s="33">
        <v>-9276</v>
      </c>
      <c r="M23" s="32">
        <v>-4375</v>
      </c>
      <c r="N23" s="32">
        <v>-6040</v>
      </c>
      <c r="O23" s="32">
        <v>-7414</v>
      </c>
      <c r="P23" s="32">
        <v>-6535</v>
      </c>
      <c r="Q23" s="33">
        <v>-24364</v>
      </c>
      <c r="R23" s="32">
        <v>-6749</v>
      </c>
      <c r="S23" s="32">
        <v>-7530</v>
      </c>
      <c r="T23" s="32">
        <v>-9626</v>
      </c>
      <c r="U23" s="32">
        <v>-8979</v>
      </c>
      <c r="V23" s="33">
        <v>-32884</v>
      </c>
      <c r="W23" s="32">
        <v>-6754</v>
      </c>
      <c r="X23" s="32">
        <v>-7542</v>
      </c>
      <c r="Y23" s="32">
        <v>-19764</v>
      </c>
      <c r="Z23" s="32">
        <v>-44297</v>
      </c>
      <c r="AA23" s="33">
        <v>-78357</v>
      </c>
      <c r="AB23" s="32">
        <v>-20718</v>
      </c>
      <c r="AC23" s="32">
        <v>-27634</v>
      </c>
      <c r="AD23" s="32">
        <v>-26854</v>
      </c>
      <c r="AE23" s="32">
        <v>-34899</v>
      </c>
      <c r="AF23" s="33">
        <v>-110105</v>
      </c>
      <c r="AG23" s="32">
        <v>-36551</v>
      </c>
      <c r="AH23" s="32">
        <v>-39823</v>
      </c>
    </row>
    <row r="24" spans="2:34" s="34" customFormat="1">
      <c r="B24" s="31" t="str">
        <f>IF(Menu!$K$32="PT",Data!D20,Data!C20)</f>
        <v>Receitas (despesas) financeiras</v>
      </c>
      <c r="C24" s="57">
        <v>584</v>
      </c>
      <c r="D24" s="57">
        <v>-5029</v>
      </c>
      <c r="E24" s="57">
        <v>-1969</v>
      </c>
      <c r="F24" s="57">
        <v>8092</v>
      </c>
      <c r="G24" s="58">
        <v>1678</v>
      </c>
      <c r="H24" s="57">
        <v>597</v>
      </c>
      <c r="I24" s="57">
        <v>-2979</v>
      </c>
      <c r="J24" s="57">
        <v>-1391</v>
      </c>
      <c r="K24" s="57">
        <v>1910</v>
      </c>
      <c r="L24" s="58">
        <v>-1863</v>
      </c>
      <c r="M24" s="57">
        <v>1119</v>
      </c>
      <c r="N24" s="57">
        <v>1445</v>
      </c>
      <c r="O24" s="57">
        <v>1244</v>
      </c>
      <c r="P24" s="57">
        <v>640</v>
      </c>
      <c r="Q24" s="58">
        <v>4448</v>
      </c>
      <c r="R24" s="57">
        <v>4881</v>
      </c>
      <c r="S24" s="57">
        <v>-1311</v>
      </c>
      <c r="T24" s="57">
        <v>724</v>
      </c>
      <c r="U24" s="57">
        <v>-289</v>
      </c>
      <c r="V24" s="58">
        <v>4005</v>
      </c>
      <c r="W24" s="57">
        <v>3823</v>
      </c>
      <c r="X24" s="57">
        <v>-465</v>
      </c>
      <c r="Y24" s="57">
        <v>-6504</v>
      </c>
      <c r="Z24" s="57">
        <v>1762</v>
      </c>
      <c r="AA24" s="58">
        <v>-1384</v>
      </c>
      <c r="AB24" s="57">
        <v>1685</v>
      </c>
      <c r="AC24" s="57">
        <v>-6002</v>
      </c>
      <c r="AD24" s="57">
        <v>-459</v>
      </c>
      <c r="AE24" s="57">
        <v>-1291</v>
      </c>
      <c r="AF24" s="58">
        <v>-6067</v>
      </c>
      <c r="AG24" s="57">
        <v>-4661</v>
      </c>
      <c r="AH24" s="57">
        <f>SUM(AH22:AH23)</f>
        <v>-8266</v>
      </c>
    </row>
    <row r="25" spans="2:34" s="34" customFormat="1">
      <c r="B25" s="31"/>
      <c r="C25" s="57"/>
      <c r="D25" s="57"/>
      <c r="E25" s="57"/>
      <c r="F25" s="57"/>
      <c r="G25" s="58"/>
      <c r="H25" s="57"/>
      <c r="I25" s="57"/>
      <c r="J25" s="57"/>
      <c r="K25" s="57"/>
      <c r="L25" s="58"/>
      <c r="M25" s="57"/>
      <c r="N25" s="57"/>
      <c r="O25" s="57"/>
      <c r="P25" s="57"/>
      <c r="Q25" s="58"/>
      <c r="R25" s="57"/>
      <c r="S25" s="57"/>
      <c r="T25" s="57"/>
      <c r="U25" s="57"/>
      <c r="V25" s="58"/>
      <c r="W25" s="57"/>
      <c r="X25" s="57"/>
      <c r="Y25" s="57"/>
      <c r="Z25" s="57"/>
      <c r="AA25" s="58"/>
      <c r="AB25" s="57"/>
      <c r="AC25" s="57"/>
      <c r="AD25" s="57"/>
      <c r="AE25" s="57"/>
      <c r="AF25" s="58"/>
      <c r="AG25" s="57"/>
      <c r="AH25" s="57"/>
    </row>
    <row r="26" spans="2:34" s="34" customFormat="1">
      <c r="B26" s="31" t="str">
        <f>IF(Menu!$K$32="PT",Data!D22,Data!C22)</f>
        <v>Resultado antes da contribuição social e imposto de renda</v>
      </c>
      <c r="C26" s="57">
        <v>25376</v>
      </c>
      <c r="D26" s="57">
        <v>32110</v>
      </c>
      <c r="E26" s="57">
        <v>38257</v>
      </c>
      <c r="F26" s="57">
        <v>56444</v>
      </c>
      <c r="G26" s="58">
        <v>152187</v>
      </c>
      <c r="H26" s="57">
        <v>56038</v>
      </c>
      <c r="I26" s="57">
        <v>24920</v>
      </c>
      <c r="J26" s="57">
        <v>46806</v>
      </c>
      <c r="K26" s="57">
        <v>34133</v>
      </c>
      <c r="L26" s="58">
        <v>161897</v>
      </c>
      <c r="M26" s="57">
        <v>29953</v>
      </c>
      <c r="N26" s="57">
        <v>26251</v>
      </c>
      <c r="O26" s="57">
        <v>44413</v>
      </c>
      <c r="P26" s="57">
        <v>65704</v>
      </c>
      <c r="Q26" s="58">
        <v>166321</v>
      </c>
      <c r="R26" s="57">
        <v>53546</v>
      </c>
      <c r="S26" s="57">
        <v>81045</v>
      </c>
      <c r="T26" s="57">
        <v>90403</v>
      </c>
      <c r="U26" s="57">
        <v>99544</v>
      </c>
      <c r="V26" s="58">
        <v>324538</v>
      </c>
      <c r="W26" s="57">
        <v>61050</v>
      </c>
      <c r="X26" s="57">
        <v>118299</v>
      </c>
      <c r="Y26" s="57">
        <v>148182.93875</v>
      </c>
      <c r="Z26" s="57">
        <v>118815</v>
      </c>
      <c r="AA26" s="58">
        <v>446346.93874999997</v>
      </c>
      <c r="AB26" s="57">
        <v>97678</v>
      </c>
      <c r="AC26" s="57">
        <v>124502</v>
      </c>
      <c r="AD26" s="57">
        <v>117859</v>
      </c>
      <c r="AE26" s="57">
        <v>168923</v>
      </c>
      <c r="AF26" s="58">
        <v>508962</v>
      </c>
      <c r="AG26" s="57">
        <v>65069</v>
      </c>
      <c r="AH26" s="57">
        <f>SUM(AH24,AH20)</f>
        <v>94397</v>
      </c>
    </row>
    <row r="27" spans="2:34" s="34" customFormat="1">
      <c r="G27" s="39"/>
      <c r="L27" s="39"/>
      <c r="Q27" s="39"/>
      <c r="V27" s="39"/>
      <c r="AA27" s="39"/>
      <c r="AF27" s="39"/>
    </row>
    <row r="28" spans="2:34" s="34" customFormat="1">
      <c r="B28" s="34" t="str">
        <f>IF(Menu!$K$32="PT",Data!D24,Data!C24)</f>
        <v>Imposto de renda e contribuição social - corrente</v>
      </c>
      <c r="C28" s="32">
        <v>-4167</v>
      </c>
      <c r="D28" s="32">
        <v>-3453</v>
      </c>
      <c r="E28" s="32">
        <v>-5254</v>
      </c>
      <c r="F28" s="32">
        <v>-5993</v>
      </c>
      <c r="G28" s="33">
        <v>-18867</v>
      </c>
      <c r="H28" s="32">
        <v>-4224</v>
      </c>
      <c r="I28" s="32">
        <v>-7893</v>
      </c>
      <c r="J28" s="32">
        <v>-6526</v>
      </c>
      <c r="K28" s="32">
        <v>-7230</v>
      </c>
      <c r="L28" s="33">
        <v>-25873</v>
      </c>
      <c r="M28" s="32">
        <v>-6717</v>
      </c>
      <c r="N28" s="32">
        <v>-7070</v>
      </c>
      <c r="O28" s="32">
        <v>-8538</v>
      </c>
      <c r="P28" s="32">
        <v>-7660</v>
      </c>
      <c r="Q28" s="33">
        <v>-29985</v>
      </c>
      <c r="R28" s="32">
        <v>-7802</v>
      </c>
      <c r="S28" s="32">
        <v>-9341</v>
      </c>
      <c r="T28" s="32">
        <v>-11966</v>
      </c>
      <c r="U28" s="32">
        <v>-12888</v>
      </c>
      <c r="V28" s="33">
        <v>-41997</v>
      </c>
      <c r="W28" s="32">
        <v>-10669</v>
      </c>
      <c r="X28" s="32">
        <v>-13393</v>
      </c>
      <c r="Y28" s="32">
        <v>-12995</v>
      </c>
      <c r="Z28" s="32">
        <v>-14895</v>
      </c>
      <c r="AA28" s="33">
        <v>-51952</v>
      </c>
      <c r="AB28" s="32">
        <v>-14747</v>
      </c>
      <c r="AC28" s="32">
        <v>-19784</v>
      </c>
      <c r="AD28" s="32">
        <v>-22055</v>
      </c>
      <c r="AE28" s="32">
        <v>-20361</v>
      </c>
      <c r="AF28" s="33">
        <v>-76947</v>
      </c>
      <c r="AG28" s="32">
        <v>-18859</v>
      </c>
      <c r="AH28" s="32">
        <v>-25549</v>
      </c>
    </row>
    <row r="29" spans="2:34" s="34" customFormat="1">
      <c r="B29" s="34" t="str">
        <f>IF(Menu!$K$32="PT",Data!D25,Data!C25)</f>
        <v>Imposto de renda e contribuição social - diferido</v>
      </c>
      <c r="C29" s="32">
        <v>-811</v>
      </c>
      <c r="D29" s="32">
        <v>290</v>
      </c>
      <c r="E29" s="32">
        <v>397</v>
      </c>
      <c r="F29" s="32">
        <v>-992</v>
      </c>
      <c r="G29" s="33">
        <v>-1116</v>
      </c>
      <c r="H29" s="32">
        <v>-1808</v>
      </c>
      <c r="I29" s="32">
        <v>569</v>
      </c>
      <c r="J29" s="32">
        <v>-217</v>
      </c>
      <c r="K29" s="32">
        <v>516</v>
      </c>
      <c r="L29" s="33">
        <v>-940</v>
      </c>
      <c r="M29" s="32">
        <v>-1211</v>
      </c>
      <c r="N29" s="32">
        <v>153</v>
      </c>
      <c r="O29" s="32">
        <v>-1341</v>
      </c>
      <c r="P29" s="32">
        <v>-1371</v>
      </c>
      <c r="Q29" s="33">
        <v>-3770</v>
      </c>
      <c r="R29" s="32">
        <v>-2489</v>
      </c>
      <c r="S29" s="32">
        <v>-1457</v>
      </c>
      <c r="T29" s="32">
        <v>-739</v>
      </c>
      <c r="U29" s="32">
        <v>-941</v>
      </c>
      <c r="V29" s="33">
        <v>-5626</v>
      </c>
      <c r="W29" s="32">
        <v>-702</v>
      </c>
      <c r="X29" s="32">
        <v>-1002</v>
      </c>
      <c r="Y29" s="32">
        <v>-1699</v>
      </c>
      <c r="Z29" s="32">
        <v>-427</v>
      </c>
      <c r="AA29" s="33">
        <v>-3830</v>
      </c>
      <c r="AB29" s="32">
        <v>-2103</v>
      </c>
      <c r="AC29" s="32">
        <v>-1901</v>
      </c>
      <c r="AD29" s="32">
        <v>-586</v>
      </c>
      <c r="AE29" s="32">
        <v>-4725</v>
      </c>
      <c r="AF29" s="33">
        <v>-9315</v>
      </c>
      <c r="AG29" s="32">
        <v>-2084</v>
      </c>
      <c r="AH29" s="32">
        <v>-1522</v>
      </c>
    </row>
    <row r="30" spans="2:34" s="34" customFormat="1">
      <c r="G30" s="39"/>
      <c r="L30" s="39"/>
      <c r="Q30" s="39"/>
      <c r="V30" s="39"/>
      <c r="AA30" s="39"/>
      <c r="AF30" s="39"/>
    </row>
    <row r="31" spans="2:34" s="34" customFormat="1">
      <c r="B31" s="31" t="str">
        <f>IF(Menu!$K$32="PT",Data!D27,Data!C27)</f>
        <v>Lucro líquido 100%</v>
      </c>
      <c r="C31" s="57">
        <v>20398</v>
      </c>
      <c r="D31" s="57">
        <v>28947</v>
      </c>
      <c r="E31" s="57">
        <v>33400</v>
      </c>
      <c r="F31" s="57">
        <v>49459</v>
      </c>
      <c r="G31" s="58">
        <v>132204</v>
      </c>
      <c r="H31" s="57">
        <v>50006</v>
      </c>
      <c r="I31" s="57">
        <v>17596</v>
      </c>
      <c r="J31" s="57">
        <v>40063</v>
      </c>
      <c r="K31" s="57">
        <v>27419</v>
      </c>
      <c r="L31" s="58">
        <v>135084</v>
      </c>
      <c r="M31" s="57">
        <v>22025</v>
      </c>
      <c r="N31" s="57">
        <v>19334</v>
      </c>
      <c r="O31" s="57">
        <v>34534</v>
      </c>
      <c r="P31" s="57">
        <v>56673</v>
      </c>
      <c r="Q31" s="58">
        <v>132566</v>
      </c>
      <c r="R31" s="57">
        <v>43255</v>
      </c>
      <c r="S31" s="57">
        <v>70247</v>
      </c>
      <c r="T31" s="57">
        <v>77698</v>
      </c>
      <c r="U31" s="57">
        <v>85715</v>
      </c>
      <c r="V31" s="58">
        <v>276915</v>
      </c>
      <c r="W31" s="57">
        <v>49679</v>
      </c>
      <c r="X31" s="57">
        <v>103904</v>
      </c>
      <c r="Y31" s="57">
        <v>133488.93875</v>
      </c>
      <c r="Z31" s="57">
        <v>103493</v>
      </c>
      <c r="AA31" s="58">
        <v>390564.93874999997</v>
      </c>
      <c r="AB31" s="57">
        <v>80828</v>
      </c>
      <c r="AC31" s="57">
        <v>102817</v>
      </c>
      <c r="AD31" s="57">
        <v>95218</v>
      </c>
      <c r="AE31" s="57">
        <v>143837</v>
      </c>
      <c r="AF31" s="58">
        <v>422700</v>
      </c>
      <c r="AG31" s="57">
        <v>44126</v>
      </c>
      <c r="AH31" s="57">
        <f>SUM(AH26:AH29)</f>
        <v>67326</v>
      </c>
    </row>
    <row r="32" spans="2:34" s="34" customFormat="1" ht="14" customHeight="1">
      <c r="C32" s="32"/>
      <c r="D32" s="32"/>
      <c r="E32" s="32"/>
      <c r="F32" s="32"/>
      <c r="G32" s="33"/>
      <c r="H32" s="32"/>
      <c r="I32" s="32"/>
      <c r="J32" s="32"/>
      <c r="K32" s="32"/>
      <c r="L32" s="33"/>
      <c r="M32" s="32"/>
      <c r="N32" s="32"/>
      <c r="O32" s="32"/>
      <c r="P32" s="32"/>
      <c r="Q32" s="33"/>
      <c r="R32" s="32"/>
      <c r="S32" s="32"/>
      <c r="T32" s="32"/>
      <c r="U32" s="32"/>
      <c r="V32" s="33"/>
      <c r="W32" s="32"/>
      <c r="X32" s="32"/>
      <c r="Y32" s="32"/>
      <c r="Z32" s="32"/>
      <c r="AA32" s="33"/>
      <c r="AB32" s="32"/>
      <c r="AC32" s="32"/>
      <c r="AD32" s="32"/>
      <c r="AE32" s="32"/>
      <c r="AF32" s="33"/>
      <c r="AG32" s="32"/>
      <c r="AH32" s="32"/>
    </row>
    <row r="33" spans="2:34" s="54" customFormat="1">
      <c r="B33" s="54" t="str">
        <f>IF(Menu!$K$32="PT",Data!D29,Data!C29)</f>
        <v xml:space="preserve">Margem Líquida 100% </v>
      </c>
      <c r="C33" s="55">
        <v>0.10328571934923617</v>
      </c>
      <c r="D33" s="55">
        <v>0.1461630126334286</v>
      </c>
      <c r="E33" s="55">
        <v>0.14501185276521106</v>
      </c>
      <c r="F33" s="55">
        <v>0.17979272162827303</v>
      </c>
      <c r="G33" s="56">
        <v>0.14673811701400297</v>
      </c>
      <c r="H33" s="55">
        <v>0.16014167635407558</v>
      </c>
      <c r="I33" s="55">
        <v>5.2867512739159697E-2</v>
      </c>
      <c r="J33" s="55">
        <v>0.12215856250323974</v>
      </c>
      <c r="K33" s="55">
        <v>9.1945890116965343E-2</v>
      </c>
      <c r="L33" s="56">
        <v>0.10625993109198748</v>
      </c>
      <c r="M33" s="55">
        <v>6.9684592190896233E-2</v>
      </c>
      <c r="N33" s="55">
        <v>5.6968254061794676E-2</v>
      </c>
      <c r="O33" s="55">
        <v>8.6246166448557982E-2</v>
      </c>
      <c r="P33" s="55">
        <v>0.12988146966613498</v>
      </c>
      <c r="Q33" s="56">
        <v>8.8839000003350752E-2</v>
      </c>
      <c r="R33" s="55">
        <v>0.110861038037828</v>
      </c>
      <c r="S33" s="55">
        <v>0.14469001029866119</v>
      </c>
      <c r="T33" s="55">
        <v>0.13956161795056482</v>
      </c>
      <c r="U33" s="55">
        <v>0.13400904598191743</v>
      </c>
      <c r="V33" s="56">
        <v>0.13364474258433015</v>
      </c>
      <c r="W33" s="55">
        <v>9.925318863280376E-2</v>
      </c>
      <c r="X33" s="55">
        <v>0.14895520333967935</v>
      </c>
      <c r="Y33" s="55">
        <v>0.18568653897514795</v>
      </c>
      <c r="Z33" s="55">
        <v>0.15391055927593197</v>
      </c>
      <c r="AA33" s="56">
        <v>0.1508323902244422</v>
      </c>
      <c r="AB33" s="55">
        <v>0.13287784733547267</v>
      </c>
      <c r="AC33" s="55">
        <v>0.1311750859577834</v>
      </c>
      <c r="AD33" s="55">
        <f>AD31/AD9</f>
        <v>0.11691582301406531</v>
      </c>
      <c r="AE33" s="55">
        <f>AE31/AE9</f>
        <v>0.13377834036620539</v>
      </c>
      <c r="AF33" s="56">
        <f>AF31/AF9</f>
        <v>0.12880491768460745</v>
      </c>
      <c r="AG33" s="55">
        <f>AG31/AG9</f>
        <v>5.9764765795147959E-2</v>
      </c>
      <c r="AH33" s="55">
        <f t="shared" ref="AH33" si="1">AH31/AH9</f>
        <v>7.3597540845618536E-2</v>
      </c>
    </row>
    <row r="34" spans="2:34" s="34" customFormat="1">
      <c r="B34" s="31" t="str">
        <f>IF(Menu!$K$32="PT",Data!D31,Data!C31)</f>
        <v>Atribuível a:</v>
      </c>
      <c r="G34" s="39"/>
      <c r="L34" s="39"/>
      <c r="Q34" s="39"/>
      <c r="V34" s="39"/>
      <c r="AA34" s="39"/>
      <c r="AF34" s="39"/>
    </row>
    <row r="35" spans="2:34" s="34" customFormat="1">
      <c r="B35" s="34" t="str">
        <f>IF(Menu!$K$32="PT",Data!D33,Data!C33)</f>
        <v>Acionistas controladores %P&amp;P</v>
      </c>
      <c r="C35" s="32">
        <v>20395</v>
      </c>
      <c r="D35" s="32">
        <v>28950</v>
      </c>
      <c r="E35" s="32">
        <v>33399</v>
      </c>
      <c r="F35" s="32">
        <v>49460</v>
      </c>
      <c r="G35" s="33">
        <v>132204</v>
      </c>
      <c r="H35" s="32">
        <v>50006</v>
      </c>
      <c r="I35" s="32">
        <v>17596</v>
      </c>
      <c r="J35" s="32">
        <v>40062</v>
      </c>
      <c r="K35" s="32">
        <v>27422</v>
      </c>
      <c r="L35" s="33">
        <v>135086</v>
      </c>
      <c r="M35" s="32">
        <v>22026</v>
      </c>
      <c r="N35" s="32">
        <v>19334</v>
      </c>
      <c r="O35" s="32">
        <v>34534</v>
      </c>
      <c r="P35" s="32">
        <v>57785</v>
      </c>
      <c r="Q35" s="33">
        <v>133679</v>
      </c>
      <c r="R35" s="32">
        <v>40766</v>
      </c>
      <c r="S35" s="32">
        <v>68974</v>
      </c>
      <c r="T35" s="32">
        <v>75732</v>
      </c>
      <c r="U35" s="32">
        <v>83082</v>
      </c>
      <c r="V35" s="33">
        <v>268554</v>
      </c>
      <c r="W35" s="32">
        <v>41496.771275955398</v>
      </c>
      <c r="X35" s="32">
        <v>95293</v>
      </c>
      <c r="Y35" s="32">
        <v>119419.93875</v>
      </c>
      <c r="Z35" s="32">
        <v>87614</v>
      </c>
      <c r="AA35" s="33">
        <v>343823.71002595534</v>
      </c>
      <c r="AB35" s="32">
        <v>66937.019839999994</v>
      </c>
      <c r="AC35" s="32">
        <v>83539.449790000013</v>
      </c>
      <c r="AD35" s="32">
        <v>78146</v>
      </c>
      <c r="AE35" s="32">
        <v>133387</v>
      </c>
      <c r="AF35" s="33">
        <v>362009.46962999995</v>
      </c>
      <c r="AG35" s="32">
        <v>40804</v>
      </c>
      <c r="AH35" s="32">
        <v>52972</v>
      </c>
    </row>
    <row r="36" spans="2:34" s="34" customFormat="1">
      <c r="B36" s="34" t="str">
        <f>IF(Menu!$K$32="PT",Data!D34,Data!C34)</f>
        <v>Acionistas não controladores</v>
      </c>
      <c r="C36" s="32">
        <v>-3</v>
      </c>
      <c r="D36" s="32">
        <v>3</v>
      </c>
      <c r="E36" s="32">
        <v>-1</v>
      </c>
      <c r="F36" s="32">
        <v>1</v>
      </c>
      <c r="G36" s="33">
        <v>0</v>
      </c>
      <c r="H36" s="32">
        <v>0</v>
      </c>
      <c r="I36" s="32">
        <v>0</v>
      </c>
      <c r="J36" s="32">
        <v>-1</v>
      </c>
      <c r="K36" s="32">
        <v>3</v>
      </c>
      <c r="L36" s="33">
        <v>2</v>
      </c>
      <c r="M36" s="32">
        <v>1</v>
      </c>
      <c r="N36" s="32">
        <v>0</v>
      </c>
      <c r="O36" s="32">
        <v>0</v>
      </c>
      <c r="P36" s="32">
        <v>1112</v>
      </c>
      <c r="Q36" s="33">
        <v>1113</v>
      </c>
      <c r="R36" s="32">
        <v>-2489</v>
      </c>
      <c r="S36" s="32">
        <v>-1273</v>
      </c>
      <c r="T36" s="32">
        <v>-1966</v>
      </c>
      <c r="U36" s="32">
        <v>-2633</v>
      </c>
      <c r="V36" s="33">
        <v>-8361</v>
      </c>
      <c r="W36" s="32">
        <v>-8182.2287240445994</v>
      </c>
      <c r="X36" s="32">
        <v>-8611</v>
      </c>
      <c r="Y36" s="32">
        <v>-14069</v>
      </c>
      <c r="Z36" s="32">
        <v>-15879</v>
      </c>
      <c r="AA36" s="33">
        <v>-46741.228724044602</v>
      </c>
      <c r="AB36" s="32">
        <v>-13890.980159999999</v>
      </c>
      <c r="AC36" s="32">
        <v>-19277.550210000001</v>
      </c>
      <c r="AD36" s="32">
        <v>-17072</v>
      </c>
      <c r="AE36" s="32">
        <v>-10450</v>
      </c>
      <c r="AF36" s="33">
        <v>-60690.53037</v>
      </c>
      <c r="AG36" s="32">
        <v>-3322</v>
      </c>
      <c r="AH36" s="32">
        <v>-14354</v>
      </c>
    </row>
    <row r="37" spans="2:34" s="54" customFormat="1">
      <c r="B37" s="54" t="str">
        <f>IF(Menu!$K$32="PT",Data!D35,Data!C35)</f>
        <v>Margem Líquida %P&amp;P</v>
      </c>
      <c r="C37" s="55">
        <v>0.10327052878359014</v>
      </c>
      <c r="D37" s="55">
        <v>0.14617816062934874</v>
      </c>
      <c r="E37" s="55">
        <v>0.14500751109297258</v>
      </c>
      <c r="F37" s="55">
        <v>0.17979635681543063</v>
      </c>
      <c r="G37" s="56">
        <v>0.14673811701400297</v>
      </c>
      <c r="H37" s="55">
        <v>0.16014167635407558</v>
      </c>
      <c r="I37" s="55">
        <v>5.2867512739159697E-2</v>
      </c>
      <c r="J37" s="55">
        <v>0.12215551334160672</v>
      </c>
      <c r="K37" s="55">
        <v>9.1955950209249918E-2</v>
      </c>
      <c r="L37" s="56">
        <v>0.10626150433428252</v>
      </c>
      <c r="M37" s="55">
        <v>6.9687756077034299E-2</v>
      </c>
      <c r="N37" s="55">
        <v>5.6968254061794676E-2</v>
      </c>
      <c r="O37" s="55">
        <v>8.6246166448557982E-2</v>
      </c>
      <c r="P37" s="55">
        <v>0.13242991767962892</v>
      </c>
      <c r="Q37" s="56">
        <v>8.9584876072657582E-2</v>
      </c>
      <c r="R37" s="55">
        <v>0.10448181890301921</v>
      </c>
      <c r="S37" s="55">
        <v>0.14206797116374872</v>
      </c>
      <c r="T37" s="55">
        <v>0.13603027684923905</v>
      </c>
      <c r="U37" s="55">
        <v>0.12989254574193154</v>
      </c>
      <c r="V37" s="56">
        <v>0.12960955600091076</v>
      </c>
      <c r="W37" s="55">
        <v>8.2905993822434298E-2</v>
      </c>
      <c r="X37" s="55">
        <v>0.13661060394063812</v>
      </c>
      <c r="Y37" s="55">
        <v>0.16611619898065641</v>
      </c>
      <c r="Z37" s="55">
        <v>0.13029595953737455</v>
      </c>
      <c r="AA37" s="56">
        <v>0.13278138115783533</v>
      </c>
      <c r="AB37" s="55">
        <v>0.11004165763585669</v>
      </c>
      <c r="AC37" s="55">
        <v>0.10658057040245468</v>
      </c>
      <c r="AD37" s="55">
        <v>9.6000000000000002E-2</v>
      </c>
      <c r="AE37" s="55">
        <v>0.124</v>
      </c>
      <c r="AF37" s="56">
        <f>AF31/AF9</f>
        <v>0.12880491768460745</v>
      </c>
      <c r="AG37" s="55">
        <v>5.5E-2</v>
      </c>
      <c r="AH37" s="55">
        <f>AH35/AH9</f>
        <v>5.7906439320234461E-2</v>
      </c>
    </row>
    <row r="38" spans="2:34" s="34" customFormat="1">
      <c r="C38" s="59"/>
      <c r="D38" s="59"/>
      <c r="E38" s="59"/>
      <c r="F38" s="59"/>
      <c r="G38" s="60"/>
      <c r="H38" s="59"/>
      <c r="I38" s="59"/>
      <c r="J38" s="59"/>
      <c r="K38" s="59"/>
      <c r="L38" s="60"/>
      <c r="M38" s="59"/>
      <c r="N38" s="59"/>
      <c r="O38" s="59"/>
      <c r="P38" s="59"/>
      <c r="Q38" s="60"/>
      <c r="R38" s="59"/>
      <c r="S38" s="59"/>
      <c r="T38" s="59"/>
      <c r="U38" s="59"/>
      <c r="V38" s="60"/>
      <c r="W38" s="59"/>
      <c r="X38" s="59"/>
      <c r="Y38" s="59"/>
      <c r="Z38" s="59"/>
      <c r="AA38" s="60"/>
      <c r="AB38" s="59"/>
      <c r="AC38" s="59"/>
      <c r="AD38" s="59"/>
      <c r="AE38" s="59"/>
      <c r="AF38" s="60"/>
      <c r="AG38" s="59"/>
      <c r="AH38" s="59"/>
    </row>
    <row r="39" spans="2:34" s="34" customFormat="1">
      <c r="B39" s="31" t="str">
        <f>IF(Menu!$K$32="PT",Data!D36,Data!C36)</f>
        <v>Resultado a apropriar (REF)</v>
      </c>
      <c r="G39" s="39"/>
      <c r="L39" s="39"/>
      <c r="Q39" s="39"/>
      <c r="V39" s="39"/>
      <c r="AA39" s="39"/>
      <c r="AF39" s="39"/>
    </row>
    <row r="40" spans="2:34" s="34" customFormat="1">
      <c r="B40" s="34" t="str">
        <f>IF(Menu!$K$32="PT",Data!D37,Data!C37)</f>
        <v>Receitas de vendas a apropriar</v>
      </c>
      <c r="C40" s="32">
        <v>221304</v>
      </c>
      <c r="D40" s="32">
        <v>233151</v>
      </c>
      <c r="E40" s="32">
        <v>202794</v>
      </c>
      <c r="F40" s="32">
        <v>231276</v>
      </c>
      <c r="G40" s="33">
        <v>231276</v>
      </c>
      <c r="H40" s="32">
        <v>261019</v>
      </c>
      <c r="I40" s="32">
        <v>313248</v>
      </c>
      <c r="J40" s="32">
        <v>297261</v>
      </c>
      <c r="K40" s="32">
        <v>295929</v>
      </c>
      <c r="L40" s="33">
        <v>295929</v>
      </c>
      <c r="M40" s="32">
        <v>357850</v>
      </c>
      <c r="N40" s="32">
        <v>391244</v>
      </c>
      <c r="O40" s="32">
        <v>381629</v>
      </c>
      <c r="P40" s="32">
        <v>503847</v>
      </c>
      <c r="Q40" s="33">
        <v>503847</v>
      </c>
      <c r="R40" s="32">
        <v>676782</v>
      </c>
      <c r="S40" s="32">
        <v>764156</v>
      </c>
      <c r="T40" s="32">
        <v>871182</v>
      </c>
      <c r="U40" s="32">
        <v>1449824</v>
      </c>
      <c r="V40" s="33">
        <v>1449824</v>
      </c>
      <c r="W40" s="32">
        <v>1595302</v>
      </c>
      <c r="X40" s="32">
        <v>1710743</v>
      </c>
      <c r="Y40" s="32">
        <f>2282043868.76225/1000</f>
        <v>2282043.8687622501</v>
      </c>
      <c r="Z40" s="32">
        <v>2254028</v>
      </c>
      <c r="AA40" s="33">
        <v>2254028</v>
      </c>
      <c r="AB40" s="32">
        <v>2529310</v>
      </c>
      <c r="AC40" s="32">
        <v>2681127</v>
      </c>
      <c r="AD40" s="32">
        <v>2849113</v>
      </c>
      <c r="AE40" s="32">
        <v>3374501</v>
      </c>
      <c r="AF40" s="33">
        <v>11434051</v>
      </c>
      <c r="AG40" s="32">
        <v>3438426</v>
      </c>
      <c r="AH40" s="32">
        <v>3443085.5212428798</v>
      </c>
    </row>
    <row r="41" spans="2:34" s="34" customFormat="1">
      <c r="B41" s="34" t="str">
        <f>IF(Menu!$K$32="PT",Data!D38,Data!C38)</f>
        <v>(-) Custo orçados de unidades vendidas</v>
      </c>
      <c r="C41" s="32">
        <v>-113502</v>
      </c>
      <c r="D41" s="32">
        <v>-135287</v>
      </c>
      <c r="E41" s="32">
        <v>-140436</v>
      </c>
      <c r="F41" s="32">
        <v>-128927</v>
      </c>
      <c r="G41" s="33">
        <v>-128927</v>
      </c>
      <c r="H41" s="32">
        <v>-150629</v>
      </c>
      <c r="I41" s="32">
        <v>-193949</v>
      </c>
      <c r="J41" s="32">
        <v>-192841</v>
      </c>
      <c r="K41" s="32">
        <v>-195534</v>
      </c>
      <c r="L41" s="33">
        <v>-195534</v>
      </c>
      <c r="M41" s="32">
        <v>-243207</v>
      </c>
      <c r="N41" s="32">
        <v>-261884</v>
      </c>
      <c r="O41" s="32">
        <v>-248848</v>
      </c>
      <c r="P41" s="32">
        <v>-320953</v>
      </c>
      <c r="Q41" s="33">
        <v>-320953</v>
      </c>
      <c r="R41" s="32">
        <v>-417342</v>
      </c>
      <c r="S41" s="32">
        <v>-456169</v>
      </c>
      <c r="T41" s="32">
        <v>-518600</v>
      </c>
      <c r="U41" s="32">
        <v>-924254</v>
      </c>
      <c r="V41" s="33">
        <v>-924254</v>
      </c>
      <c r="W41" s="32">
        <v>-1021407</v>
      </c>
      <c r="X41" s="32">
        <v>-1090209</v>
      </c>
      <c r="Y41" s="32">
        <f>-1470964751.32842/1000</f>
        <v>-1470964.7513284199</v>
      </c>
      <c r="Z41" s="32">
        <v>-1445278</v>
      </c>
      <c r="AA41" s="33">
        <v>-1445278</v>
      </c>
      <c r="AB41" s="32">
        <v>-1608185</v>
      </c>
      <c r="AC41" s="32">
        <v>-1669115</v>
      </c>
      <c r="AD41" s="32">
        <v>-1766622</v>
      </c>
      <c r="AE41" s="32">
        <v>-2086770</v>
      </c>
      <c r="AF41" s="33">
        <v>-7130692</v>
      </c>
      <c r="AG41" s="32">
        <v>-2124286</v>
      </c>
      <c r="AH41" s="32">
        <v>-2160178.39709371</v>
      </c>
    </row>
    <row r="42" spans="2:34" s="34" customFormat="1">
      <c r="B42" s="34" t="str">
        <f>IF(Menu!$K$32="PT",Data!D39,Data!C39)</f>
        <v>(=) Resultado de vendas de imóveis a apropriar</v>
      </c>
      <c r="C42" s="32">
        <v>107802</v>
      </c>
      <c r="D42" s="32">
        <v>97864</v>
      </c>
      <c r="E42" s="32">
        <v>62358</v>
      </c>
      <c r="F42" s="32">
        <v>102349</v>
      </c>
      <c r="G42" s="33">
        <v>102349</v>
      </c>
      <c r="H42" s="32">
        <v>110390</v>
      </c>
      <c r="I42" s="32">
        <v>119299</v>
      </c>
      <c r="J42" s="32">
        <v>104420</v>
      </c>
      <c r="K42" s="32">
        <v>100395</v>
      </c>
      <c r="L42" s="33">
        <v>100395</v>
      </c>
      <c r="M42" s="32">
        <v>114643</v>
      </c>
      <c r="N42" s="32">
        <v>129360</v>
      </c>
      <c r="O42" s="32">
        <v>132781</v>
      </c>
      <c r="P42" s="32">
        <v>182894</v>
      </c>
      <c r="Q42" s="33">
        <v>182894</v>
      </c>
      <c r="R42" s="32">
        <v>259440</v>
      </c>
      <c r="S42" s="32">
        <v>307987</v>
      </c>
      <c r="T42" s="32">
        <v>352582</v>
      </c>
      <c r="U42" s="32">
        <v>525570</v>
      </c>
      <c r="V42" s="33">
        <v>525570</v>
      </c>
      <c r="W42" s="32">
        <v>573895</v>
      </c>
      <c r="X42" s="32">
        <v>620534</v>
      </c>
      <c r="Y42" s="32">
        <f>SUM(Y40:Y41)</f>
        <v>811079.11743383016</v>
      </c>
      <c r="Z42" s="32">
        <v>808750</v>
      </c>
      <c r="AA42" s="33">
        <f>SUM(AA40:AA41)</f>
        <v>808750</v>
      </c>
      <c r="AB42" s="32">
        <f>SUM(AB40:AB41)</f>
        <v>921125</v>
      </c>
      <c r="AC42" s="32">
        <v>1012012</v>
      </c>
      <c r="AD42" s="32">
        <f>SUM(AD40:AD41)</f>
        <v>1082491</v>
      </c>
      <c r="AE42" s="32">
        <v>1287731</v>
      </c>
      <c r="AF42" s="33">
        <v>4303359</v>
      </c>
      <c r="AG42" s="32">
        <v>1314140</v>
      </c>
      <c r="AH42" s="32">
        <v>1282907.1241491698</v>
      </c>
    </row>
    <row r="43" spans="2:34" s="54" customFormat="1">
      <c r="B43" s="61" t="str">
        <f>IF(Menu!$K$32="PT",Data!D40,Data!C40)</f>
        <v>Margem Bruta REF</v>
      </c>
      <c r="C43" s="62">
        <v>0.48712178722481292</v>
      </c>
      <c r="D43" s="62">
        <v>0.41974514370515248</v>
      </c>
      <c r="E43" s="62">
        <v>0.30749430456522381</v>
      </c>
      <c r="F43" s="62">
        <v>0.44254051436379044</v>
      </c>
      <c r="G43" s="56">
        <v>0.44254051436379044</v>
      </c>
      <c r="H43" s="62">
        <v>0.42291940433455033</v>
      </c>
      <c r="I43" s="62">
        <v>0.38084520890795792</v>
      </c>
      <c r="J43" s="62">
        <v>0.35127379642805479</v>
      </c>
      <c r="K43" s="62">
        <v>0.33925367233356651</v>
      </c>
      <c r="L43" s="56">
        <v>0.33925367233356651</v>
      </c>
      <c r="M43" s="62">
        <v>0.32036607517116111</v>
      </c>
      <c r="N43" s="62">
        <v>0.33063765834108638</v>
      </c>
      <c r="O43" s="62">
        <v>0.34793215400297145</v>
      </c>
      <c r="P43" s="62">
        <v>0.36299511558072195</v>
      </c>
      <c r="Q43" s="56">
        <v>0.36299511558072195</v>
      </c>
      <c r="R43" s="62">
        <v>0.38334352863994609</v>
      </c>
      <c r="S43" s="62">
        <v>0.4030420490057004</v>
      </c>
      <c r="T43" s="62">
        <v>0.40471681003510174</v>
      </c>
      <c r="U43" s="62">
        <v>0.36250606970225352</v>
      </c>
      <c r="V43" s="56">
        <v>0.36250606970225352</v>
      </c>
      <c r="W43" s="62">
        <v>0.35974066352327022</v>
      </c>
      <c r="X43" s="62">
        <v>0.36272777383861865</v>
      </c>
      <c r="Y43" s="62">
        <v>0.35541784649115821</v>
      </c>
      <c r="Z43" s="62">
        <v>0.35880210893564762</v>
      </c>
      <c r="AA43" s="56">
        <f>AA42/AA40</f>
        <v>0.35880210893564762</v>
      </c>
      <c r="AB43" s="62">
        <f>AB42/AB40</f>
        <v>0.36418034958150641</v>
      </c>
      <c r="AC43" s="62">
        <v>0.37745768850188743</v>
      </c>
      <c r="AD43" s="62">
        <f>AD42/AD40</f>
        <v>0.37993965139325819</v>
      </c>
      <c r="AE43" s="62">
        <v>0.38160634713102765</v>
      </c>
      <c r="AF43" s="56">
        <v>0.37636346033439944</v>
      </c>
      <c r="AG43" s="62">
        <v>0.38219231706600637</v>
      </c>
      <c r="AH43" s="62">
        <v>0.37260390897466522</v>
      </c>
    </row>
    <row r="44" spans="2:34" s="34" customFormat="1"/>
    <row r="45" spans="2:34" s="34" customFormat="1">
      <c r="E45" s="59"/>
      <c r="J45" s="59"/>
      <c r="O45" s="59"/>
      <c r="T45" s="59"/>
      <c r="Y45" s="59"/>
      <c r="AD45" s="59"/>
    </row>
    <row r="46" spans="2:34" s="34" customFormat="1"/>
    <row r="47" spans="2:34" s="34" customFormat="1">
      <c r="E47" s="59"/>
      <c r="J47" s="59"/>
      <c r="O47" s="59"/>
      <c r="T47" s="59"/>
      <c r="Y47" s="59"/>
      <c r="AD47" s="59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7D87E-1BBA-419A-B9F9-A03625E6D373}">
  <sheetPr codeName="Sheet4">
    <tabColor rgb="FF001651"/>
  </sheetPr>
  <dimension ref="B3:AB78"/>
  <sheetViews>
    <sheetView showGridLines="0" zoomScale="70" zoomScaleNormal="70" workbookViewId="0">
      <pane xSplit="2" ySplit="7" topLeftCell="K53" activePane="bottomRight" state="frozen"/>
      <selection pane="topRight" activeCell="C1" sqref="C1"/>
      <selection pane="bottomLeft" activeCell="A8" sqref="A8"/>
      <selection pane="bottomRight" activeCell="B71" sqref="B71"/>
    </sheetView>
  </sheetViews>
  <sheetFormatPr defaultRowHeight="12.5"/>
  <cols>
    <col min="1" max="1" width="2.6328125" style="17" customWidth="1"/>
    <col min="2" max="2" width="52" style="17" bestFit="1" customWidth="1"/>
    <col min="3" max="28" width="10.1796875" style="17" bestFit="1" customWidth="1"/>
    <col min="29" max="16378" width="4.81640625" style="17" bestFit="1" customWidth="1"/>
    <col min="16379" max="16384" width="4.81640625" style="17" customWidth="1"/>
  </cols>
  <sheetData>
    <row r="3" spans="2:28"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</row>
    <row r="4" spans="2:28"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2:28">
      <c r="B5" s="1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2:28">
      <c r="B6" s="18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</row>
    <row r="7" spans="2:28">
      <c r="B7" s="26" t="str">
        <f>IF(Menu!$K$32="PT",Data!F3,Data!E3)</f>
        <v>BALANÇO PATRIMONIAL - CONSOLIDADO</v>
      </c>
      <c r="C7" s="20" t="str">
        <f>'Indicadores Op. | Op. Indicator'!C7</f>
        <v>1T20</v>
      </c>
      <c r="D7" s="20" t="str">
        <f>'Indicadores Op. | Op. Indicator'!D7</f>
        <v>2T20</v>
      </c>
      <c r="E7" s="20" t="str">
        <f>'Indicadores Op. | Op. Indicator'!E7</f>
        <v>3T20</v>
      </c>
      <c r="F7" s="20" t="str">
        <f>'Indicadores Op. | Op. Indicator'!F7</f>
        <v>4T20</v>
      </c>
      <c r="G7" s="20" t="str">
        <f>'Indicadores Op. | Op. Indicator'!H7</f>
        <v>1T21</v>
      </c>
      <c r="H7" s="20" t="str">
        <f>'Indicadores Op. | Op. Indicator'!I7</f>
        <v>2T21</v>
      </c>
      <c r="I7" s="20" t="str">
        <f>'Indicadores Op. | Op. Indicator'!J7</f>
        <v>3T21</v>
      </c>
      <c r="J7" s="20" t="str">
        <f>'Indicadores Op. | Op. Indicator'!K7</f>
        <v>4T21</v>
      </c>
      <c r="K7" s="20" t="str">
        <f>'Indicadores Op. | Op. Indicator'!M7</f>
        <v>1T22</v>
      </c>
      <c r="L7" s="20" t="str">
        <f>'Indicadores Op. | Op. Indicator'!N7</f>
        <v>2T22</v>
      </c>
      <c r="M7" s="20" t="str">
        <f>'Indicadores Op. | Op. Indicator'!O7</f>
        <v>3T22</v>
      </c>
      <c r="N7" s="20" t="str">
        <f>'Indicadores Op. | Op. Indicator'!P7</f>
        <v>4T22</v>
      </c>
      <c r="O7" s="20" t="str">
        <f>'Indicadores Op. | Op. Indicator'!R7</f>
        <v>1T23</v>
      </c>
      <c r="P7" s="20" t="str">
        <f>'Indicadores Op. | Op. Indicator'!S7</f>
        <v>2T23</v>
      </c>
      <c r="Q7" s="20" t="str">
        <f>'Indicadores Op. | Op. Indicator'!T7</f>
        <v>3T23</v>
      </c>
      <c r="R7" s="20" t="str">
        <f>'Indicadores Op. | Op. Indicator'!U7</f>
        <v>4T23</v>
      </c>
      <c r="S7" s="20" t="str">
        <f>'Indicadores Op. | Op. Indicator'!W7</f>
        <v>1T24</v>
      </c>
      <c r="T7" s="20" t="str">
        <f>'Indicadores Op. | Op. Indicator'!X7</f>
        <v>2T24</v>
      </c>
      <c r="U7" s="20" t="str">
        <f>'Indicadores Op. | Op. Indicator'!Y7</f>
        <v>3T24</v>
      </c>
      <c r="V7" s="20" t="str">
        <f>'Indicadores Op. | Op. Indicator'!Z7</f>
        <v>4T24</v>
      </c>
      <c r="W7" s="20" t="str">
        <f>'Indicadores Op. | Op. Indicator'!AB7</f>
        <v>1T25</v>
      </c>
      <c r="X7" s="20" t="str">
        <f>'Indicadores Op. | Op. Indicator'!AD7</f>
        <v>3T25</v>
      </c>
      <c r="Y7" s="20" t="str">
        <f>'Indicadores Op. | Op. Indicator'!AC7</f>
        <v>2T25</v>
      </c>
      <c r="Z7" s="20" t="s">
        <v>403</v>
      </c>
      <c r="AA7" s="20" t="s">
        <v>411</v>
      </c>
      <c r="AB7" s="20" t="s">
        <v>414</v>
      </c>
    </row>
    <row r="8" spans="2:28" s="34" customFormat="1">
      <c r="B8" s="63" t="str">
        <f>IF(Menu!$K$32="PT",Data!F6,Data!E6)</f>
        <v>ATIVO</v>
      </c>
      <c r="F8" s="39"/>
      <c r="J8" s="39"/>
      <c r="N8" s="39"/>
      <c r="R8" s="39"/>
      <c r="V8" s="39"/>
      <c r="Z8" s="39"/>
    </row>
    <row r="9" spans="2:28" s="34" customFormat="1">
      <c r="B9" s="64" t="str">
        <f>IF(Menu!$K$32="PT",Data!F7,Data!E7)</f>
        <v>Ativo circulante</v>
      </c>
      <c r="C9" s="65">
        <v>720751</v>
      </c>
      <c r="D9" s="65">
        <v>870662</v>
      </c>
      <c r="E9" s="65">
        <v>921669</v>
      </c>
      <c r="F9" s="66">
        <v>905420</v>
      </c>
      <c r="G9" s="65">
        <v>1136424</v>
      </c>
      <c r="H9" s="65">
        <v>1086739</v>
      </c>
      <c r="I9" s="65">
        <v>1086859</v>
      </c>
      <c r="J9" s="66">
        <v>1144108</v>
      </c>
      <c r="K9" s="65">
        <v>1226996</v>
      </c>
      <c r="L9" s="65">
        <v>1244855</v>
      </c>
      <c r="M9" s="65">
        <v>1288662</v>
      </c>
      <c r="N9" s="66">
        <v>1455442</v>
      </c>
      <c r="O9" s="65">
        <v>1508669</v>
      </c>
      <c r="P9" s="65">
        <v>1629932</v>
      </c>
      <c r="Q9" s="65">
        <v>1699007</v>
      </c>
      <c r="R9" s="66">
        <v>1731714</v>
      </c>
      <c r="S9" s="65">
        <v>1769205</v>
      </c>
      <c r="T9" s="65">
        <v>1736721</v>
      </c>
      <c r="U9" s="65">
        <f>SUM(U10:U15)</f>
        <v>2140985</v>
      </c>
      <c r="V9" s="66">
        <v>2194860</v>
      </c>
      <c r="W9" s="65">
        <v>2122051</v>
      </c>
      <c r="X9" s="65">
        <v>3308194</v>
      </c>
      <c r="Y9" s="65">
        <v>2561497</v>
      </c>
      <c r="Z9" s="66">
        <v>3698954</v>
      </c>
      <c r="AA9" s="65">
        <f>SUM(AA10:AA15)</f>
        <v>3977663</v>
      </c>
      <c r="AB9" s="65">
        <f>SUM(AB10:AB15)</f>
        <v>3761849</v>
      </c>
    </row>
    <row r="10" spans="2:28" s="34" customFormat="1">
      <c r="B10" s="67" t="str">
        <f>IF(Menu!$K$32="PT",Data!F8,Data!E8)</f>
        <v>Caixa e equivalentes de caixa</v>
      </c>
      <c r="C10" s="68">
        <v>174183</v>
      </c>
      <c r="D10" s="68">
        <v>238204</v>
      </c>
      <c r="E10" s="68">
        <v>297988</v>
      </c>
      <c r="F10" s="69">
        <v>204223</v>
      </c>
      <c r="G10" s="68">
        <v>280042</v>
      </c>
      <c r="H10" s="68">
        <v>246178</v>
      </c>
      <c r="I10" s="68">
        <v>223953</v>
      </c>
      <c r="J10" s="69">
        <v>200338</v>
      </c>
      <c r="K10" s="68">
        <v>201499</v>
      </c>
      <c r="L10" s="68">
        <v>214438.45500000002</v>
      </c>
      <c r="M10" s="68">
        <v>191167</v>
      </c>
      <c r="N10" s="69">
        <v>254237</v>
      </c>
      <c r="O10" s="68">
        <v>191666</v>
      </c>
      <c r="P10" s="68">
        <v>161171</v>
      </c>
      <c r="Q10" s="68">
        <v>201091</v>
      </c>
      <c r="R10" s="69">
        <v>312182</v>
      </c>
      <c r="S10" s="68">
        <v>213588</v>
      </c>
      <c r="T10" s="68">
        <v>231115</v>
      </c>
      <c r="U10" s="68">
        <v>609537</v>
      </c>
      <c r="V10" s="69">
        <v>733767</v>
      </c>
      <c r="W10" s="68">
        <v>415939</v>
      </c>
      <c r="X10" s="68">
        <v>945049</v>
      </c>
      <c r="Y10" s="68">
        <v>498299</v>
      </c>
      <c r="Z10" s="69">
        <v>1093455</v>
      </c>
      <c r="AA10" s="68">
        <v>1035758</v>
      </c>
      <c r="AB10" s="68">
        <v>876613</v>
      </c>
    </row>
    <row r="11" spans="2:28" s="34" customFormat="1">
      <c r="B11" s="67" t="str">
        <f>IF(Menu!$K$32="PT",Data!F9,Data!E9)</f>
        <v>Aplicações financeiras com restrições</v>
      </c>
      <c r="C11" s="68">
        <v>0</v>
      </c>
      <c r="D11" s="68">
        <v>0</v>
      </c>
      <c r="E11" s="68">
        <v>0</v>
      </c>
      <c r="F11" s="69">
        <v>0</v>
      </c>
      <c r="G11" s="68">
        <v>0</v>
      </c>
      <c r="H11" s="68">
        <v>0</v>
      </c>
      <c r="I11" s="68">
        <v>0</v>
      </c>
      <c r="J11" s="69">
        <v>91033</v>
      </c>
      <c r="K11" s="68">
        <v>75369</v>
      </c>
      <c r="L11" s="68">
        <v>79320.544999999998</v>
      </c>
      <c r="M11" s="68">
        <v>94300</v>
      </c>
      <c r="N11" s="69">
        <v>85794</v>
      </c>
      <c r="O11" s="68">
        <v>72109</v>
      </c>
      <c r="P11" s="68">
        <v>163786</v>
      </c>
      <c r="Q11" s="68">
        <v>145072</v>
      </c>
      <c r="R11" s="69">
        <v>113228</v>
      </c>
      <c r="S11" s="68">
        <v>69206</v>
      </c>
      <c r="T11" s="68">
        <v>146954</v>
      </c>
      <c r="U11" s="68">
        <v>80695</v>
      </c>
      <c r="V11" s="69">
        <v>67704</v>
      </c>
      <c r="W11" s="68">
        <v>48855</v>
      </c>
      <c r="X11" s="68">
        <v>30727</v>
      </c>
      <c r="Y11" s="68">
        <v>55467</v>
      </c>
      <c r="Z11" s="69">
        <v>19508</v>
      </c>
      <c r="AA11" s="68">
        <v>11442</v>
      </c>
      <c r="AB11" s="68">
        <v>7727</v>
      </c>
    </row>
    <row r="12" spans="2:28" s="34" customFormat="1">
      <c r="B12" s="70" t="str">
        <f>IF(Menu!$K$32="PT",Data!F10,Data!E10)</f>
        <v>Contas a receber</v>
      </c>
      <c r="C12" s="68">
        <v>136832</v>
      </c>
      <c r="D12" s="68">
        <v>141244</v>
      </c>
      <c r="E12" s="68">
        <v>104232</v>
      </c>
      <c r="F12" s="69">
        <v>151693</v>
      </c>
      <c r="G12" s="68">
        <v>241948</v>
      </c>
      <c r="H12" s="68">
        <v>192930</v>
      </c>
      <c r="I12" s="68">
        <v>183360</v>
      </c>
      <c r="J12" s="69">
        <v>154009</v>
      </c>
      <c r="K12" s="68">
        <v>185085</v>
      </c>
      <c r="L12" s="68">
        <v>175087</v>
      </c>
      <c r="M12" s="68">
        <v>196391</v>
      </c>
      <c r="N12" s="69">
        <v>274341</v>
      </c>
      <c r="O12" s="68">
        <v>375625</v>
      </c>
      <c r="P12" s="68">
        <v>422847</v>
      </c>
      <c r="Q12" s="68">
        <v>407503</v>
      </c>
      <c r="R12" s="69">
        <v>418485</v>
      </c>
      <c r="S12" s="68">
        <v>519543</v>
      </c>
      <c r="T12" s="68">
        <v>526096</v>
      </c>
      <c r="U12" s="68">
        <v>615667</v>
      </c>
      <c r="V12" s="69">
        <v>565970</v>
      </c>
      <c r="W12" s="68">
        <v>626344</v>
      </c>
      <c r="X12" s="68">
        <v>849344</v>
      </c>
      <c r="Y12" s="68">
        <v>696025</v>
      </c>
      <c r="Z12" s="69">
        <v>1186169</v>
      </c>
      <c r="AA12" s="68">
        <v>1320928</v>
      </c>
      <c r="AB12" s="68">
        <v>1247563</v>
      </c>
    </row>
    <row r="13" spans="2:28" s="34" customFormat="1">
      <c r="B13" s="70" t="str">
        <f>IF(Menu!$K$32="PT",Data!F11,Data!E11)</f>
        <v>Imóveis a comercializar</v>
      </c>
      <c r="C13" s="68">
        <v>398049</v>
      </c>
      <c r="D13" s="68">
        <v>478701</v>
      </c>
      <c r="E13" s="68">
        <v>494211</v>
      </c>
      <c r="F13" s="69">
        <v>523351</v>
      </c>
      <c r="G13" s="68">
        <v>589093</v>
      </c>
      <c r="H13" s="68">
        <v>617032</v>
      </c>
      <c r="I13" s="68">
        <v>644731</v>
      </c>
      <c r="J13" s="69">
        <v>666014</v>
      </c>
      <c r="K13" s="68">
        <v>731810</v>
      </c>
      <c r="L13" s="68">
        <v>732933</v>
      </c>
      <c r="M13" s="68">
        <v>757017</v>
      </c>
      <c r="N13" s="69">
        <v>805027</v>
      </c>
      <c r="O13" s="68">
        <v>827718</v>
      </c>
      <c r="P13" s="68">
        <v>841208</v>
      </c>
      <c r="Q13" s="68">
        <v>898150</v>
      </c>
      <c r="R13" s="69">
        <v>844451</v>
      </c>
      <c r="S13" s="68">
        <v>906716</v>
      </c>
      <c r="T13" s="68">
        <v>774179</v>
      </c>
      <c r="U13" s="68">
        <v>764659</v>
      </c>
      <c r="V13" s="69">
        <v>760261</v>
      </c>
      <c r="W13" s="68">
        <v>936800</v>
      </c>
      <c r="X13" s="68">
        <v>1350997</v>
      </c>
      <c r="Y13" s="68">
        <v>1208119</v>
      </c>
      <c r="Z13" s="69">
        <v>1240575</v>
      </c>
      <c r="AA13" s="68">
        <v>1422519</v>
      </c>
      <c r="AB13" s="68">
        <v>1436294</v>
      </c>
    </row>
    <row r="14" spans="2:28" s="34" customFormat="1">
      <c r="B14" s="70" t="str">
        <f>IF(Menu!$K$32="PT",Data!F12,Data!E12)</f>
        <v>Tributos a recuperar</v>
      </c>
      <c r="C14" s="68">
        <v>5109</v>
      </c>
      <c r="D14" s="68">
        <v>4581</v>
      </c>
      <c r="E14" s="68">
        <v>4609</v>
      </c>
      <c r="F14" s="69">
        <v>4088</v>
      </c>
      <c r="G14" s="68">
        <v>5343</v>
      </c>
      <c r="H14" s="68">
        <v>5136</v>
      </c>
      <c r="I14" s="68">
        <v>4898</v>
      </c>
      <c r="J14" s="69">
        <v>4993</v>
      </c>
      <c r="K14" s="68">
        <v>5169</v>
      </c>
      <c r="L14" s="68">
        <v>8303</v>
      </c>
      <c r="M14" s="68">
        <v>8943</v>
      </c>
      <c r="N14" s="69">
        <v>8571</v>
      </c>
      <c r="O14" s="68">
        <v>8328</v>
      </c>
      <c r="P14" s="68">
        <v>9322</v>
      </c>
      <c r="Q14" s="68">
        <v>9888</v>
      </c>
      <c r="R14" s="69">
        <v>10377</v>
      </c>
      <c r="S14" s="68">
        <v>10986</v>
      </c>
      <c r="T14" s="68">
        <v>11637</v>
      </c>
      <c r="U14" s="68">
        <v>13758</v>
      </c>
      <c r="V14" s="69">
        <v>3399</v>
      </c>
      <c r="W14" s="68">
        <v>4659</v>
      </c>
      <c r="X14" s="68">
        <v>5776</v>
      </c>
      <c r="Y14" s="68">
        <v>5280</v>
      </c>
      <c r="Z14" s="69">
        <v>9690</v>
      </c>
      <c r="AA14" s="68">
        <v>9690</v>
      </c>
      <c r="AB14" s="68">
        <v>17874</v>
      </c>
    </row>
    <row r="15" spans="2:28" s="34" customFormat="1">
      <c r="B15" s="70" t="str">
        <f>IF(Menu!$K$32="PT",Data!F13,Data!E13)</f>
        <v>Outros créditos</v>
      </c>
      <c r="C15" s="68">
        <v>6578</v>
      </c>
      <c r="D15" s="68">
        <v>7932</v>
      </c>
      <c r="E15" s="68">
        <v>20629</v>
      </c>
      <c r="F15" s="69">
        <v>22065</v>
      </c>
      <c r="G15" s="68">
        <v>19998</v>
      </c>
      <c r="H15" s="68">
        <v>25463</v>
      </c>
      <c r="I15" s="68">
        <v>29917</v>
      </c>
      <c r="J15" s="69">
        <v>27721</v>
      </c>
      <c r="K15" s="68">
        <v>28064</v>
      </c>
      <c r="L15" s="68">
        <v>34773</v>
      </c>
      <c r="M15" s="68">
        <v>40844</v>
      </c>
      <c r="N15" s="69">
        <v>27472</v>
      </c>
      <c r="O15" s="68">
        <v>33223</v>
      </c>
      <c r="P15" s="68">
        <v>31598</v>
      </c>
      <c r="Q15" s="68">
        <v>37303</v>
      </c>
      <c r="R15" s="69">
        <v>32991</v>
      </c>
      <c r="S15" s="68">
        <v>49166</v>
      </c>
      <c r="T15" s="68">
        <v>46740</v>
      </c>
      <c r="U15" s="68">
        <v>56669</v>
      </c>
      <c r="V15" s="69">
        <v>63759</v>
      </c>
      <c r="W15" s="68">
        <v>89454</v>
      </c>
      <c r="X15" s="68">
        <v>126301</v>
      </c>
      <c r="Y15" s="68">
        <v>98307</v>
      </c>
      <c r="Z15" s="69">
        <v>149557</v>
      </c>
      <c r="AA15" s="68">
        <v>177326</v>
      </c>
      <c r="AB15" s="68">
        <v>175778</v>
      </c>
    </row>
    <row r="16" spans="2:28" s="34" customFormat="1">
      <c r="B16" s="71" t="str">
        <f>IF(Menu!$K$32="PT",Data!F14,Data!E14)</f>
        <v>Ativo não circulante</v>
      </c>
      <c r="C16" s="65">
        <v>33936</v>
      </c>
      <c r="D16" s="65">
        <v>25336</v>
      </c>
      <c r="E16" s="65">
        <v>37246</v>
      </c>
      <c r="F16" s="66">
        <v>55925</v>
      </c>
      <c r="G16" s="65">
        <v>33865</v>
      </c>
      <c r="H16" s="65">
        <v>57195</v>
      </c>
      <c r="I16" s="65">
        <v>93105</v>
      </c>
      <c r="J16" s="66">
        <v>124409</v>
      </c>
      <c r="K16" s="65">
        <v>150379</v>
      </c>
      <c r="L16" s="65">
        <v>150071</v>
      </c>
      <c r="M16" s="65">
        <v>179090</v>
      </c>
      <c r="N16" s="66">
        <v>166192</v>
      </c>
      <c r="O16" s="65">
        <v>172117</v>
      </c>
      <c r="P16" s="65">
        <v>261702</v>
      </c>
      <c r="Q16" s="65">
        <v>284024</v>
      </c>
      <c r="R16" s="66">
        <v>307305</v>
      </c>
      <c r="S16" s="65">
        <v>260312</v>
      </c>
      <c r="T16" s="65">
        <v>327329</v>
      </c>
      <c r="U16" s="65">
        <f>SUM(U17:U25)</f>
        <v>328600</v>
      </c>
      <c r="V16" s="66">
        <v>386319.79185000004</v>
      </c>
      <c r="W16" s="65">
        <v>379611</v>
      </c>
      <c r="X16" s="65">
        <v>519640</v>
      </c>
      <c r="Y16" s="65">
        <v>488304</v>
      </c>
      <c r="Z16" s="66">
        <v>538906</v>
      </c>
      <c r="AA16" s="65">
        <f>SUM(AA17:AA25)</f>
        <v>431573</v>
      </c>
      <c r="AB16" s="65">
        <f>SUM(AB17:AB25)</f>
        <v>558574</v>
      </c>
    </row>
    <row r="17" spans="2:28" s="34" customFormat="1">
      <c r="B17" s="70" t="str">
        <f>IF(Menu!$K$32="PT",Data!F15,Data!E15)</f>
        <v>Aplicações financeiras</v>
      </c>
      <c r="C17" s="68">
        <v>0</v>
      </c>
      <c r="D17" s="68">
        <v>0</v>
      </c>
      <c r="E17" s="68">
        <v>0</v>
      </c>
      <c r="F17" s="69">
        <v>0</v>
      </c>
      <c r="G17" s="68">
        <v>0</v>
      </c>
      <c r="H17" s="68">
        <v>35319</v>
      </c>
      <c r="I17" s="68">
        <v>0</v>
      </c>
      <c r="J17" s="69">
        <v>0</v>
      </c>
      <c r="K17" s="68">
        <v>0</v>
      </c>
      <c r="L17" s="68">
        <v>0</v>
      </c>
      <c r="M17" s="68">
        <v>0</v>
      </c>
      <c r="N17" s="69">
        <v>552</v>
      </c>
      <c r="O17" s="68">
        <v>552</v>
      </c>
      <c r="P17" s="68">
        <v>552</v>
      </c>
      <c r="Q17" s="68">
        <v>552</v>
      </c>
      <c r="R17" s="69">
        <v>626</v>
      </c>
      <c r="S17" s="68">
        <v>626</v>
      </c>
      <c r="T17" s="68">
        <v>644</v>
      </c>
      <c r="U17" s="68">
        <v>644</v>
      </c>
      <c r="V17" s="69">
        <v>644.20929000000001</v>
      </c>
      <c r="W17" s="68">
        <v>644</v>
      </c>
      <c r="X17" s="68">
        <v>0</v>
      </c>
      <c r="Y17" s="68">
        <v>0</v>
      </c>
      <c r="Z17" s="69">
        <v>0</v>
      </c>
      <c r="AA17" s="68">
        <v>0</v>
      </c>
      <c r="AB17" s="68">
        <v>0</v>
      </c>
    </row>
    <row r="18" spans="2:28" s="34" customFormat="1">
      <c r="B18" s="70" t="str">
        <f>IF(Menu!$K$32="PT",Data!F16,Data!E16)</f>
        <v>Contas a receber</v>
      </c>
      <c r="C18" s="68">
        <v>18505</v>
      </c>
      <c r="D18" s="68">
        <v>14200</v>
      </c>
      <c r="E18" s="68">
        <v>20605</v>
      </c>
      <c r="F18" s="69">
        <v>15859</v>
      </c>
      <c r="G18" s="68">
        <v>16946</v>
      </c>
      <c r="H18" s="68">
        <v>10370</v>
      </c>
      <c r="I18" s="68">
        <v>47142</v>
      </c>
      <c r="J18" s="69">
        <v>64188</v>
      </c>
      <c r="K18" s="68">
        <v>83003</v>
      </c>
      <c r="L18" s="68">
        <v>87422</v>
      </c>
      <c r="M18" s="68">
        <v>121870</v>
      </c>
      <c r="N18" s="69">
        <v>114318</v>
      </c>
      <c r="O18" s="68">
        <v>106237</v>
      </c>
      <c r="P18" s="68">
        <v>127064</v>
      </c>
      <c r="Q18" s="68">
        <v>150657</v>
      </c>
      <c r="R18" s="69">
        <v>151891</v>
      </c>
      <c r="S18" s="68">
        <v>158567</v>
      </c>
      <c r="T18" s="68">
        <v>218601</v>
      </c>
      <c r="U18" s="68">
        <v>235357</v>
      </c>
      <c r="V18" s="69">
        <v>261201.02972000002</v>
      </c>
      <c r="W18" s="68">
        <v>278645</v>
      </c>
      <c r="X18" s="68">
        <v>303783</v>
      </c>
      <c r="Y18" s="68">
        <v>375205</v>
      </c>
      <c r="Z18" s="69">
        <v>250378</v>
      </c>
      <c r="AA18" s="68">
        <v>249720</v>
      </c>
      <c r="AB18" s="68">
        <v>358992</v>
      </c>
    </row>
    <row r="19" spans="2:28" s="34" customFormat="1">
      <c r="B19" s="70" t="str">
        <f>IF(Menu!$K$32="PT",Data!F17,Data!E17)</f>
        <v>Imóveis a comercializar</v>
      </c>
      <c r="C19" s="68">
        <v>8259</v>
      </c>
      <c r="D19" s="68">
        <v>2469</v>
      </c>
      <c r="E19" s="68">
        <v>9489</v>
      </c>
      <c r="F19" s="69">
        <v>32474</v>
      </c>
      <c r="G19" s="68">
        <v>8268</v>
      </c>
      <c r="H19" s="68">
        <v>0</v>
      </c>
      <c r="I19" s="68">
        <v>29912</v>
      </c>
      <c r="J19" s="69">
        <v>44236</v>
      </c>
      <c r="K19" s="68">
        <v>47465</v>
      </c>
      <c r="L19" s="68">
        <v>41310</v>
      </c>
      <c r="M19" s="68">
        <v>35644</v>
      </c>
      <c r="N19" s="69">
        <v>27570</v>
      </c>
      <c r="O19" s="68">
        <v>42572</v>
      </c>
      <c r="P19" s="68">
        <v>98658</v>
      </c>
      <c r="Q19" s="68">
        <v>92957</v>
      </c>
      <c r="R19" s="69">
        <v>106951</v>
      </c>
      <c r="S19" s="68">
        <v>47269</v>
      </c>
      <c r="T19" s="68">
        <v>47269</v>
      </c>
      <c r="U19" s="68">
        <v>30250</v>
      </c>
      <c r="V19" s="69">
        <v>51865</v>
      </c>
      <c r="W19" s="68">
        <v>25988</v>
      </c>
      <c r="X19" s="68">
        <v>134199</v>
      </c>
      <c r="Y19" s="68">
        <v>37596</v>
      </c>
      <c r="Z19" s="69">
        <v>175742</v>
      </c>
      <c r="AA19" s="68">
        <v>61041</v>
      </c>
      <c r="AB19" s="68">
        <v>89562</v>
      </c>
    </row>
    <row r="20" spans="2:28" s="34" customFormat="1">
      <c r="B20" s="70" t="str">
        <f>IF(Menu!$K$32="PT",Data!F18,Data!E18)</f>
        <v xml:space="preserve"> Tributos a recuperar </v>
      </c>
      <c r="C20" s="68">
        <v>0</v>
      </c>
      <c r="D20" s="68">
        <v>0</v>
      </c>
      <c r="E20" s="68">
        <v>0</v>
      </c>
      <c r="F20" s="69">
        <v>0</v>
      </c>
      <c r="G20" s="68">
        <v>0</v>
      </c>
      <c r="H20" s="68">
        <v>0</v>
      </c>
      <c r="I20" s="68">
        <v>0</v>
      </c>
      <c r="J20" s="69">
        <v>0</v>
      </c>
      <c r="K20" s="68">
        <v>0</v>
      </c>
      <c r="L20" s="68">
        <v>0</v>
      </c>
      <c r="M20" s="68">
        <v>0</v>
      </c>
      <c r="N20" s="69">
        <v>0</v>
      </c>
      <c r="O20" s="68">
        <v>0</v>
      </c>
      <c r="P20" s="68">
        <v>0</v>
      </c>
      <c r="Q20" s="68">
        <v>0</v>
      </c>
      <c r="R20" s="69">
        <v>0</v>
      </c>
      <c r="S20" s="68">
        <v>0</v>
      </c>
      <c r="T20" s="68">
        <v>0</v>
      </c>
      <c r="U20" s="68">
        <v>0</v>
      </c>
      <c r="V20" s="69">
        <v>6604</v>
      </c>
      <c r="W20" s="68">
        <v>7768</v>
      </c>
      <c r="X20" s="68">
        <v>10104</v>
      </c>
      <c r="Y20" s="68">
        <v>7080</v>
      </c>
      <c r="Z20" s="69">
        <v>10926</v>
      </c>
      <c r="AA20" s="68">
        <v>16981</v>
      </c>
      <c r="AB20" s="68">
        <v>10816</v>
      </c>
    </row>
    <row r="21" spans="2:28" s="34" customFormat="1">
      <c r="B21" s="72" t="str">
        <f>IF(Menu!$K$32="PT",Data!F19,Data!E19)</f>
        <v>Partes relacionadas</v>
      </c>
      <c r="C21" s="68">
        <v>0</v>
      </c>
      <c r="D21" s="68">
        <v>0</v>
      </c>
      <c r="E21" s="68">
        <v>0</v>
      </c>
      <c r="F21" s="69">
        <v>0</v>
      </c>
      <c r="G21" s="68">
        <v>0</v>
      </c>
      <c r="H21" s="68">
        <v>2001</v>
      </c>
      <c r="I21" s="68">
        <v>0</v>
      </c>
      <c r="J21" s="69">
        <v>0</v>
      </c>
      <c r="K21" s="68">
        <v>0</v>
      </c>
      <c r="L21" s="68">
        <v>0</v>
      </c>
      <c r="M21" s="68">
        <v>0</v>
      </c>
      <c r="N21" s="69">
        <v>0</v>
      </c>
      <c r="O21" s="68">
        <v>0</v>
      </c>
      <c r="P21" s="68">
        <v>0</v>
      </c>
      <c r="Q21" s="68">
        <v>13500</v>
      </c>
      <c r="R21" s="69">
        <v>0</v>
      </c>
      <c r="S21" s="68">
        <v>0</v>
      </c>
      <c r="T21" s="68">
        <v>0</v>
      </c>
      <c r="U21" s="68">
        <v>0</v>
      </c>
      <c r="V21" s="69">
        <v>1354</v>
      </c>
      <c r="W21" s="68">
        <v>1748</v>
      </c>
      <c r="X21" s="68">
        <v>0</v>
      </c>
      <c r="Y21" s="68">
        <v>0</v>
      </c>
      <c r="Z21" s="69">
        <v>33374</v>
      </c>
      <c r="AA21" s="68">
        <v>38249</v>
      </c>
      <c r="AB21" s="68">
        <v>37073</v>
      </c>
    </row>
    <row r="22" spans="2:28" s="34" customFormat="1">
      <c r="B22" s="70" t="str">
        <f>IF(Menu!$K$32="PT",Data!F20,Data!E20)</f>
        <v>Investimentos</v>
      </c>
      <c r="C22" s="68">
        <v>0</v>
      </c>
      <c r="D22" s="68">
        <v>0</v>
      </c>
      <c r="E22" s="68">
        <v>0</v>
      </c>
      <c r="F22" s="69">
        <v>0</v>
      </c>
      <c r="G22" s="68">
        <v>0</v>
      </c>
      <c r="H22" s="68">
        <v>1417</v>
      </c>
      <c r="I22" s="68">
        <v>2001</v>
      </c>
      <c r="J22" s="69">
        <v>1998</v>
      </c>
      <c r="K22" s="68">
        <v>1995</v>
      </c>
      <c r="L22" s="68">
        <v>1996</v>
      </c>
      <c r="M22" s="68">
        <v>1993</v>
      </c>
      <c r="N22" s="69">
        <v>1534</v>
      </c>
      <c r="O22" s="68">
        <v>1534</v>
      </c>
      <c r="P22" s="68">
        <v>13277</v>
      </c>
      <c r="Q22" s="68">
        <v>1193</v>
      </c>
      <c r="R22" s="69">
        <v>1061</v>
      </c>
      <c r="S22" s="68">
        <v>1061</v>
      </c>
      <c r="T22" s="68">
        <v>813</v>
      </c>
      <c r="U22" s="68">
        <v>813</v>
      </c>
      <c r="V22" s="69">
        <v>1756</v>
      </c>
      <c r="W22" s="68">
        <v>1662</v>
      </c>
      <c r="X22" s="68">
        <v>900</v>
      </c>
      <c r="Y22" s="68">
        <v>1134</v>
      </c>
      <c r="Z22" s="69">
        <v>900</v>
      </c>
      <c r="AA22" s="68">
        <v>900</v>
      </c>
      <c r="AB22" s="68">
        <v>900</v>
      </c>
    </row>
    <row r="23" spans="2:28" s="34" customFormat="1">
      <c r="B23" s="70" t="str">
        <f>IF(Menu!$K$32="PT",Data!F21,Data!E21)</f>
        <v xml:space="preserve">Ativos de direito de uso </v>
      </c>
      <c r="C23" s="68">
        <v>0</v>
      </c>
      <c r="D23" s="68">
        <v>2698</v>
      </c>
      <c r="E23" s="68">
        <v>2376</v>
      </c>
      <c r="F23" s="69">
        <v>2054</v>
      </c>
      <c r="G23" s="68">
        <v>1739</v>
      </c>
      <c r="H23" s="68">
        <v>7074</v>
      </c>
      <c r="I23" s="68">
        <v>2714</v>
      </c>
      <c r="J23" s="69">
        <v>2912</v>
      </c>
      <c r="K23" s="68">
        <v>5955</v>
      </c>
      <c r="L23" s="68">
        <v>5323</v>
      </c>
      <c r="M23" s="68">
        <v>4733</v>
      </c>
      <c r="N23" s="69">
        <v>4005</v>
      </c>
      <c r="O23" s="68">
        <v>5198</v>
      </c>
      <c r="P23" s="68">
        <v>4536</v>
      </c>
      <c r="Q23" s="68">
        <v>5470</v>
      </c>
      <c r="R23" s="69">
        <v>23962</v>
      </c>
      <c r="S23" s="68">
        <v>22800</v>
      </c>
      <c r="T23" s="68">
        <v>20812</v>
      </c>
      <c r="U23" s="68">
        <v>21365</v>
      </c>
      <c r="V23" s="69">
        <v>20260.55284</v>
      </c>
      <c r="W23" s="68">
        <v>19212</v>
      </c>
      <c r="X23" s="68">
        <v>18527</v>
      </c>
      <c r="Y23" s="68">
        <v>18455</v>
      </c>
      <c r="Z23" s="69">
        <v>17538</v>
      </c>
      <c r="AA23" s="68">
        <v>16721</v>
      </c>
      <c r="AB23" s="68">
        <v>15871</v>
      </c>
    </row>
    <row r="24" spans="2:28" s="34" customFormat="1">
      <c r="B24" s="70" t="str">
        <f>IF(Menu!$K$32="PT",Data!F22,Data!E22)</f>
        <v>Imobilizado</v>
      </c>
      <c r="C24" s="68">
        <v>7172</v>
      </c>
      <c r="D24" s="68">
        <v>5969</v>
      </c>
      <c r="E24" s="68">
        <v>4776</v>
      </c>
      <c r="F24" s="69">
        <v>5538</v>
      </c>
      <c r="G24" s="68">
        <v>6912</v>
      </c>
      <c r="H24" s="68">
        <v>1014</v>
      </c>
      <c r="I24" s="68">
        <v>10375</v>
      </c>
      <c r="J24" s="69">
        <v>10072</v>
      </c>
      <c r="K24" s="68">
        <v>9859</v>
      </c>
      <c r="L24" s="68">
        <v>11242</v>
      </c>
      <c r="M24" s="68">
        <v>11729</v>
      </c>
      <c r="N24" s="69">
        <v>14233</v>
      </c>
      <c r="O24" s="68">
        <v>11333</v>
      </c>
      <c r="P24" s="68">
        <v>11805</v>
      </c>
      <c r="Q24" s="68">
        <v>12310</v>
      </c>
      <c r="R24" s="69">
        <v>13399</v>
      </c>
      <c r="S24" s="68">
        <v>19002</v>
      </c>
      <c r="T24" s="68">
        <v>26254</v>
      </c>
      <c r="U24" s="68">
        <v>25153</v>
      </c>
      <c r="V24" s="69">
        <v>26284</v>
      </c>
      <c r="W24" s="68">
        <v>27884</v>
      </c>
      <c r="X24" s="68">
        <v>30772</v>
      </c>
      <c r="Y24" s="68">
        <v>32158</v>
      </c>
      <c r="Z24" s="69">
        <v>26975</v>
      </c>
      <c r="AA24" s="68">
        <v>24279</v>
      </c>
      <c r="AB24" s="68">
        <v>21859</v>
      </c>
    </row>
    <row r="25" spans="2:28" s="34" customFormat="1">
      <c r="B25" s="70" t="str">
        <f>IF(Menu!$K$32="PT",Data!F23,Data!E23)</f>
        <v>Intangível</v>
      </c>
      <c r="C25" s="68">
        <v>0</v>
      </c>
      <c r="D25" s="68">
        <v>0</v>
      </c>
      <c r="E25" s="68">
        <v>0</v>
      </c>
      <c r="F25" s="69">
        <v>0</v>
      </c>
      <c r="G25" s="68">
        <v>0</v>
      </c>
      <c r="H25" s="68">
        <v>0</v>
      </c>
      <c r="I25" s="68">
        <v>961</v>
      </c>
      <c r="J25" s="69">
        <v>1003</v>
      </c>
      <c r="K25" s="68">
        <v>2102</v>
      </c>
      <c r="L25" s="68">
        <v>2778</v>
      </c>
      <c r="M25" s="68">
        <v>3121</v>
      </c>
      <c r="N25" s="69">
        <v>3980</v>
      </c>
      <c r="O25" s="68">
        <v>4691</v>
      </c>
      <c r="P25" s="68">
        <v>5810</v>
      </c>
      <c r="Q25" s="68">
        <v>7385</v>
      </c>
      <c r="R25" s="69">
        <v>9415</v>
      </c>
      <c r="S25" s="68">
        <v>10987</v>
      </c>
      <c r="T25" s="68">
        <v>12936</v>
      </c>
      <c r="U25" s="68">
        <v>15018</v>
      </c>
      <c r="V25" s="69">
        <v>16351</v>
      </c>
      <c r="W25" s="68">
        <v>16060</v>
      </c>
      <c r="X25" s="68">
        <v>21355</v>
      </c>
      <c r="Y25" s="68">
        <v>16676</v>
      </c>
      <c r="Z25" s="69">
        <v>23073</v>
      </c>
      <c r="AA25" s="68">
        <v>23682</v>
      </c>
      <c r="AB25" s="68">
        <v>23501</v>
      </c>
    </row>
    <row r="26" spans="2:28" s="34" customFormat="1">
      <c r="B26" s="71" t="str">
        <f>IF(Menu!$K$32="PT",Data!F24,Data!E24)</f>
        <v>Total do ativo</v>
      </c>
      <c r="C26" s="73">
        <v>754687</v>
      </c>
      <c r="D26" s="73">
        <v>895998</v>
      </c>
      <c r="E26" s="73">
        <v>958915</v>
      </c>
      <c r="F26" s="74">
        <v>961345</v>
      </c>
      <c r="G26" s="73">
        <v>1170289</v>
      </c>
      <c r="H26" s="73">
        <v>1143934</v>
      </c>
      <c r="I26" s="73">
        <v>1179964</v>
      </c>
      <c r="J26" s="74">
        <v>1268517</v>
      </c>
      <c r="K26" s="73">
        <v>1377375</v>
      </c>
      <c r="L26" s="73">
        <v>1394926</v>
      </c>
      <c r="M26" s="73">
        <v>1467752</v>
      </c>
      <c r="N26" s="74">
        <v>1621634</v>
      </c>
      <c r="O26" s="73">
        <v>1680786</v>
      </c>
      <c r="P26" s="73">
        <v>1891634</v>
      </c>
      <c r="Q26" s="73">
        <v>1983031</v>
      </c>
      <c r="R26" s="74">
        <v>2039019</v>
      </c>
      <c r="S26" s="73">
        <v>2029517</v>
      </c>
      <c r="T26" s="73">
        <v>2064050</v>
      </c>
      <c r="U26" s="73">
        <f>U9+U16</f>
        <v>2469585</v>
      </c>
      <c r="V26" s="74">
        <v>2581179.7918500002</v>
      </c>
      <c r="W26" s="73">
        <v>2501662</v>
      </c>
      <c r="X26" s="73">
        <v>3827834</v>
      </c>
      <c r="Y26" s="73">
        <v>3049801</v>
      </c>
      <c r="Z26" s="74">
        <v>4237860</v>
      </c>
      <c r="AA26" s="73">
        <f>AA16+AA9</f>
        <v>4409236</v>
      </c>
      <c r="AB26" s="73">
        <f>AB16+AB9</f>
        <v>4320423</v>
      </c>
    </row>
    <row r="27" spans="2:28" s="34" customFormat="1">
      <c r="F27" s="39"/>
      <c r="J27" s="39"/>
      <c r="N27" s="39"/>
      <c r="R27" s="39"/>
      <c r="V27" s="39"/>
      <c r="Z27" s="39"/>
    </row>
    <row r="28" spans="2:28" s="34" customFormat="1">
      <c r="B28" s="31" t="str">
        <f>IF(Menu!$K$32="PT",Data!F25,Data!E25)</f>
        <v>PASSIVO</v>
      </c>
      <c r="F28" s="39"/>
      <c r="J28" s="39"/>
      <c r="N28" s="39"/>
      <c r="R28" s="39"/>
      <c r="V28" s="39"/>
      <c r="Z28" s="39"/>
    </row>
    <row r="29" spans="2:28" s="34" customFormat="1">
      <c r="B29" s="75" t="str">
        <f>IF(Menu!$K$32="PT",Data!F26,Data!E26)</f>
        <v>Passivo circulante</v>
      </c>
      <c r="C29" s="65">
        <v>149097</v>
      </c>
      <c r="D29" s="65">
        <v>153165</v>
      </c>
      <c r="E29" s="65">
        <v>147295</v>
      </c>
      <c r="F29" s="66">
        <v>153063</v>
      </c>
      <c r="G29" s="65">
        <v>200128</v>
      </c>
      <c r="H29" s="65">
        <v>156433</v>
      </c>
      <c r="I29" s="65">
        <v>169779</v>
      </c>
      <c r="J29" s="66">
        <v>239360</v>
      </c>
      <c r="K29" s="65">
        <v>250171</v>
      </c>
      <c r="L29" s="65">
        <v>268232</v>
      </c>
      <c r="M29" s="65">
        <v>285905</v>
      </c>
      <c r="N29" s="66">
        <v>423466</v>
      </c>
      <c r="O29" s="65">
        <v>493483</v>
      </c>
      <c r="P29" s="65">
        <v>499049</v>
      </c>
      <c r="Q29" s="65">
        <v>571032</v>
      </c>
      <c r="R29" s="66">
        <v>657486</v>
      </c>
      <c r="S29" s="65">
        <v>622918</v>
      </c>
      <c r="T29" s="65">
        <v>551192</v>
      </c>
      <c r="U29" s="65">
        <f>SUM(U30:U46)</f>
        <v>484435</v>
      </c>
      <c r="V29" s="66">
        <v>593420.27181000006</v>
      </c>
      <c r="W29" s="65">
        <v>680215</v>
      </c>
      <c r="X29" s="65">
        <v>893730</v>
      </c>
      <c r="Y29" s="65">
        <v>684815</v>
      </c>
      <c r="Z29" s="66">
        <v>1552845</v>
      </c>
      <c r="AA29" s="65">
        <f>SUM(AA30:AA46)</f>
        <v>1387619</v>
      </c>
      <c r="AB29" s="65">
        <f>SUM(AB30:AB46)</f>
        <v>1251798</v>
      </c>
    </row>
    <row r="30" spans="2:28" s="34" customFormat="1">
      <c r="B30" s="72" t="str">
        <f>IF(Menu!$K$32="PT",Data!F27,Data!E27)</f>
        <v>Empréstimos e financiamentos</v>
      </c>
      <c r="C30" s="68">
        <v>30376</v>
      </c>
      <c r="D30" s="68">
        <v>30035</v>
      </c>
      <c r="E30" s="68">
        <v>30200</v>
      </c>
      <c r="F30" s="69">
        <v>119</v>
      </c>
      <c r="G30" s="68">
        <v>0</v>
      </c>
      <c r="H30" s="68">
        <v>1369</v>
      </c>
      <c r="I30" s="68">
        <v>5133</v>
      </c>
      <c r="J30" s="69">
        <v>35260</v>
      </c>
      <c r="K30" s="68">
        <v>15070</v>
      </c>
      <c r="L30" s="68">
        <v>57792</v>
      </c>
      <c r="M30" s="68">
        <v>56744</v>
      </c>
      <c r="N30" s="69">
        <v>82140</v>
      </c>
      <c r="O30" s="68">
        <v>85196</v>
      </c>
      <c r="P30" s="68">
        <v>88905</v>
      </c>
      <c r="Q30" s="68">
        <v>148865</v>
      </c>
      <c r="R30" s="69">
        <v>134708</v>
      </c>
      <c r="S30" s="68">
        <v>125444</v>
      </c>
      <c r="T30" s="68">
        <v>103365</v>
      </c>
      <c r="U30" s="68">
        <v>0</v>
      </c>
      <c r="V30" s="69">
        <v>0</v>
      </c>
      <c r="W30" s="68">
        <v>0</v>
      </c>
      <c r="X30" s="68">
        <v>102987</v>
      </c>
      <c r="Y30" s="68">
        <v>102692</v>
      </c>
      <c r="Z30" s="69">
        <v>102866</v>
      </c>
      <c r="AA30" s="68">
        <v>103220</v>
      </c>
      <c r="AB30" s="68">
        <v>10586</v>
      </c>
    </row>
    <row r="31" spans="2:28" s="34" customFormat="1">
      <c r="B31" s="72" t="str">
        <f>IF(Menu!$K$32="PT",Data!F28,Data!E28)</f>
        <v>Cessão de recebíveis</v>
      </c>
      <c r="C31" s="68"/>
      <c r="D31" s="68"/>
      <c r="E31" s="68"/>
      <c r="F31" s="69"/>
      <c r="G31" s="68"/>
      <c r="H31" s="68"/>
      <c r="I31" s="68"/>
      <c r="J31" s="69"/>
      <c r="K31" s="68"/>
      <c r="L31" s="68"/>
      <c r="M31" s="68"/>
      <c r="N31" s="69"/>
      <c r="O31" s="68"/>
      <c r="P31" s="68"/>
      <c r="Q31" s="68"/>
      <c r="R31" s="69"/>
      <c r="S31" s="68"/>
      <c r="T31" s="68"/>
      <c r="U31" s="68"/>
      <c r="V31" s="69"/>
      <c r="W31" s="68"/>
      <c r="X31" s="68">
        <v>78784</v>
      </c>
      <c r="Y31" s="68"/>
      <c r="Z31" s="69">
        <v>168217</v>
      </c>
      <c r="AA31" s="68">
        <v>210904</v>
      </c>
      <c r="AB31" s="68">
        <v>238675</v>
      </c>
    </row>
    <row r="32" spans="2:28" s="34" customFormat="1">
      <c r="B32" s="72" t="str">
        <f>IF(Menu!$K$32="PT",Data!H28,Data!G28)</f>
        <v xml:space="preserve">Certificado de Recebíveis Imobiliários - CRI </v>
      </c>
      <c r="C32" s="68">
        <v>0</v>
      </c>
      <c r="D32" s="68">
        <v>0</v>
      </c>
      <c r="E32" s="68">
        <v>0</v>
      </c>
      <c r="F32" s="69">
        <v>0</v>
      </c>
      <c r="G32" s="68">
        <v>143</v>
      </c>
      <c r="H32" s="68">
        <v>228</v>
      </c>
      <c r="I32" s="68">
        <v>12288</v>
      </c>
      <c r="J32" s="69">
        <v>24533</v>
      </c>
      <c r="K32" s="68">
        <v>36522</v>
      </c>
      <c r="L32" s="68">
        <v>48910</v>
      </c>
      <c r="M32" s="68">
        <v>48854</v>
      </c>
      <c r="N32" s="69">
        <v>36336</v>
      </c>
      <c r="O32" s="68">
        <v>24244</v>
      </c>
      <c r="P32" s="68">
        <v>24244</v>
      </c>
      <c r="Q32" s="68">
        <v>0</v>
      </c>
      <c r="R32" s="69">
        <v>0</v>
      </c>
      <c r="S32" s="68">
        <v>0</v>
      </c>
      <c r="T32" s="68">
        <v>0</v>
      </c>
      <c r="U32" s="68">
        <v>1442</v>
      </c>
      <c r="V32" s="69">
        <v>30189</v>
      </c>
      <c r="W32" s="68">
        <v>31492</v>
      </c>
      <c r="X32" s="68">
        <v>78940</v>
      </c>
      <c r="Y32" s="68">
        <v>32345</v>
      </c>
      <c r="Z32" s="69">
        <v>79137</v>
      </c>
      <c r="AA32" s="68">
        <v>79848</v>
      </c>
      <c r="AB32" s="68">
        <v>79232</v>
      </c>
    </row>
    <row r="33" spans="2:28" s="34" customFormat="1">
      <c r="B33" s="72" t="str">
        <f>IF(Menu!$K$32="PT",Data!F29,Data!E29)</f>
        <v>Instrumetos financeiros derivativos</v>
      </c>
      <c r="C33" s="68">
        <v>0</v>
      </c>
      <c r="D33" s="68">
        <v>0</v>
      </c>
      <c r="E33" s="68">
        <v>0</v>
      </c>
      <c r="F33" s="69">
        <v>0</v>
      </c>
      <c r="G33" s="68">
        <v>0</v>
      </c>
      <c r="H33" s="68">
        <v>0</v>
      </c>
      <c r="I33" s="68">
        <v>0</v>
      </c>
      <c r="J33" s="69">
        <v>0</v>
      </c>
      <c r="K33" s="68">
        <v>0</v>
      </c>
      <c r="L33" s="68">
        <v>0</v>
      </c>
      <c r="M33" s="68">
        <v>0</v>
      </c>
      <c r="N33" s="69">
        <v>0</v>
      </c>
      <c r="O33" s="68">
        <v>0</v>
      </c>
      <c r="P33" s="68">
        <v>0</v>
      </c>
      <c r="Q33" s="68">
        <v>0</v>
      </c>
      <c r="R33" s="69">
        <v>0</v>
      </c>
      <c r="S33" s="68">
        <v>0</v>
      </c>
      <c r="T33" s="68">
        <v>0</v>
      </c>
      <c r="U33" s="68">
        <v>0</v>
      </c>
      <c r="V33" s="69">
        <v>2401</v>
      </c>
      <c r="W33" s="68">
        <v>2067</v>
      </c>
      <c r="X33" s="68">
        <v>1427</v>
      </c>
      <c r="Y33" s="68">
        <v>1412</v>
      </c>
      <c r="Z33" s="69">
        <v>1023</v>
      </c>
      <c r="AA33" s="68">
        <v>1197</v>
      </c>
      <c r="AB33" s="68">
        <v>2174</v>
      </c>
    </row>
    <row r="34" spans="2:28" s="34" customFormat="1">
      <c r="B34" s="72" t="str">
        <f>IF(Menu!$K$32="PT",Data!F30,Data!E30)</f>
        <v>Fornecedores</v>
      </c>
      <c r="C34" s="68">
        <v>25425</v>
      </c>
      <c r="D34" s="68">
        <v>27803</v>
      </c>
      <c r="E34" s="68">
        <v>24770</v>
      </c>
      <c r="F34" s="69">
        <v>22416</v>
      </c>
      <c r="G34" s="68">
        <v>26761</v>
      </c>
      <c r="H34" s="68">
        <v>35633</v>
      </c>
      <c r="I34" s="68">
        <v>43843</v>
      </c>
      <c r="J34" s="69">
        <v>37743</v>
      </c>
      <c r="K34" s="68">
        <v>45676</v>
      </c>
      <c r="L34" s="68">
        <v>49493</v>
      </c>
      <c r="M34" s="68">
        <v>45778</v>
      </c>
      <c r="N34" s="69">
        <v>45261</v>
      </c>
      <c r="O34" s="68">
        <v>47811</v>
      </c>
      <c r="P34" s="68">
        <v>57481</v>
      </c>
      <c r="Q34" s="68">
        <v>44658</v>
      </c>
      <c r="R34" s="69">
        <v>43447</v>
      </c>
      <c r="S34" s="68">
        <v>63616</v>
      </c>
      <c r="T34" s="68">
        <v>57365</v>
      </c>
      <c r="U34" s="68">
        <v>67524</v>
      </c>
      <c r="V34" s="69">
        <v>69370</v>
      </c>
      <c r="W34" s="68">
        <v>75892</v>
      </c>
      <c r="X34" s="68">
        <v>79567</v>
      </c>
      <c r="Y34" s="68">
        <v>76896</v>
      </c>
      <c r="Z34" s="69">
        <v>92370</v>
      </c>
      <c r="AA34" s="68">
        <v>113743</v>
      </c>
      <c r="AB34" s="68">
        <v>165231</v>
      </c>
    </row>
    <row r="35" spans="2:28" s="34" customFormat="1">
      <c r="B35" s="72" t="str">
        <f>IF(Menu!$K$32="PT",Data!F31,Data!E31)</f>
        <v>Credores a pagar por aquisição de imóveis</v>
      </c>
      <c r="C35" s="68">
        <v>25371</v>
      </c>
      <c r="D35" s="68">
        <v>21100</v>
      </c>
      <c r="E35" s="68">
        <v>20637</v>
      </c>
      <c r="F35" s="69">
        <v>28920</v>
      </c>
      <c r="G35" s="68">
        <v>52822</v>
      </c>
      <c r="H35" s="68">
        <v>33738</v>
      </c>
      <c r="I35" s="68">
        <v>24691</v>
      </c>
      <c r="J35" s="69">
        <v>33243</v>
      </c>
      <c r="K35" s="68">
        <v>32163</v>
      </c>
      <c r="L35" s="68">
        <v>34510</v>
      </c>
      <c r="M35" s="68">
        <v>51638</v>
      </c>
      <c r="N35" s="69">
        <v>145004</v>
      </c>
      <c r="O35" s="68">
        <v>163274</v>
      </c>
      <c r="P35" s="68">
        <v>176792</v>
      </c>
      <c r="Q35" s="68">
        <v>195544</v>
      </c>
      <c r="R35" s="69">
        <v>203266</v>
      </c>
      <c r="S35" s="68">
        <v>185918</v>
      </c>
      <c r="T35" s="68">
        <v>150898</v>
      </c>
      <c r="U35" s="68">
        <v>167715</v>
      </c>
      <c r="V35" s="69">
        <v>163215</v>
      </c>
      <c r="W35" s="68">
        <v>365378</v>
      </c>
      <c r="X35" s="68">
        <v>266259</v>
      </c>
      <c r="Y35" s="68">
        <v>252369</v>
      </c>
      <c r="Z35" s="69">
        <v>682356</v>
      </c>
      <c r="AA35" s="68">
        <v>414069</v>
      </c>
      <c r="AB35" s="68">
        <v>369527</v>
      </c>
    </row>
    <row r="36" spans="2:28" s="34" customFormat="1">
      <c r="B36" s="72" t="str">
        <f>IF(Menu!$K$32="PT",Data!F32,Data!E32)</f>
        <v>Obrigações trabalhistas e sociais</v>
      </c>
      <c r="C36" s="68">
        <v>7996</v>
      </c>
      <c r="D36" s="68">
        <v>9726</v>
      </c>
      <c r="E36" s="68">
        <v>11144</v>
      </c>
      <c r="F36" s="69">
        <v>15541</v>
      </c>
      <c r="G36" s="68">
        <v>12816</v>
      </c>
      <c r="H36" s="68">
        <v>17989</v>
      </c>
      <c r="I36" s="68">
        <v>21777</v>
      </c>
      <c r="J36" s="69">
        <v>19151</v>
      </c>
      <c r="K36" s="68">
        <v>20546</v>
      </c>
      <c r="L36" s="68">
        <v>20124</v>
      </c>
      <c r="M36" s="68">
        <v>23889</v>
      </c>
      <c r="N36" s="69">
        <v>25029</v>
      </c>
      <c r="O36" s="68">
        <v>23059</v>
      </c>
      <c r="P36" s="68">
        <v>23375</v>
      </c>
      <c r="Q36" s="68">
        <v>28415</v>
      </c>
      <c r="R36" s="69">
        <v>29071</v>
      </c>
      <c r="S36" s="68">
        <v>31469</v>
      </c>
      <c r="T36" s="68">
        <v>31495</v>
      </c>
      <c r="U36" s="68">
        <v>40626</v>
      </c>
      <c r="V36" s="69">
        <v>44359.760450000002</v>
      </c>
      <c r="W36" s="68">
        <v>47151</v>
      </c>
      <c r="X36" s="68">
        <v>56665</v>
      </c>
      <c r="Y36" s="68">
        <v>44771</v>
      </c>
      <c r="Z36" s="69">
        <v>65235</v>
      </c>
      <c r="AA36" s="68">
        <v>66230</v>
      </c>
      <c r="AB36" s="68">
        <v>68335</v>
      </c>
    </row>
    <row r="37" spans="2:28" s="34" customFormat="1">
      <c r="B37" s="72" t="str">
        <f>IF(Menu!$K$32="PT",Data!F33,Data!E33)</f>
        <v>Obrigações tributárias</v>
      </c>
      <c r="C37" s="68">
        <v>7896</v>
      </c>
      <c r="D37" s="68">
        <v>5673</v>
      </c>
      <c r="E37" s="68">
        <v>5625</v>
      </c>
      <c r="F37" s="69">
        <v>5772</v>
      </c>
      <c r="G37" s="68">
        <v>5306</v>
      </c>
      <c r="H37" s="68">
        <v>7854</v>
      </c>
      <c r="I37" s="68">
        <v>7436</v>
      </c>
      <c r="J37" s="69">
        <v>8998</v>
      </c>
      <c r="K37" s="68">
        <v>7302</v>
      </c>
      <c r="L37" s="68">
        <v>7558</v>
      </c>
      <c r="M37" s="68">
        <v>10459</v>
      </c>
      <c r="N37" s="69">
        <v>9194</v>
      </c>
      <c r="O37" s="68">
        <v>7349</v>
      </c>
      <c r="P37" s="68">
        <v>9238</v>
      </c>
      <c r="Q37" s="68">
        <v>13295</v>
      </c>
      <c r="R37" s="69">
        <v>15331</v>
      </c>
      <c r="S37" s="68">
        <v>10129</v>
      </c>
      <c r="T37" s="68">
        <v>12923</v>
      </c>
      <c r="U37" s="68">
        <v>12999</v>
      </c>
      <c r="V37" s="69">
        <v>17406.025599999997</v>
      </c>
      <c r="W37" s="68">
        <v>16983</v>
      </c>
      <c r="X37" s="68">
        <v>26084</v>
      </c>
      <c r="Y37" s="68">
        <v>17698</v>
      </c>
      <c r="Z37" s="69">
        <v>24894</v>
      </c>
      <c r="AA37" s="68">
        <v>29528</v>
      </c>
      <c r="AB37" s="68">
        <v>28920</v>
      </c>
    </row>
    <row r="38" spans="2:28" s="34" customFormat="1">
      <c r="B38" s="72" t="str">
        <f>IF(Menu!$K$32="PT",Data!F34,Data!E34)</f>
        <v>Adiantamentos de clientes</v>
      </c>
      <c r="C38" s="68">
        <v>32813</v>
      </c>
      <c r="D38" s="68">
        <v>32262</v>
      </c>
      <c r="E38" s="68">
        <v>27021</v>
      </c>
      <c r="F38" s="69">
        <v>20473</v>
      </c>
      <c r="G38" s="68">
        <v>25824</v>
      </c>
      <c r="H38" s="68">
        <v>28791</v>
      </c>
      <c r="I38" s="68">
        <v>25405</v>
      </c>
      <c r="J38" s="69">
        <v>19956</v>
      </c>
      <c r="K38" s="68">
        <v>29040</v>
      </c>
      <c r="L38" s="68">
        <v>31279</v>
      </c>
      <c r="M38" s="68">
        <v>29079</v>
      </c>
      <c r="N38" s="69">
        <v>20511</v>
      </c>
      <c r="O38" s="68">
        <v>67028</v>
      </c>
      <c r="P38" s="68">
        <v>67690</v>
      </c>
      <c r="Q38" s="68">
        <v>87174</v>
      </c>
      <c r="R38" s="69">
        <v>104832</v>
      </c>
      <c r="S38" s="68">
        <v>141998</v>
      </c>
      <c r="T38" s="68">
        <v>130060</v>
      </c>
      <c r="U38" s="68">
        <v>123957</v>
      </c>
      <c r="V38" s="69">
        <v>97319</v>
      </c>
      <c r="W38" s="68">
        <v>61034</v>
      </c>
      <c r="X38" s="68">
        <v>126962</v>
      </c>
      <c r="Y38" s="68">
        <v>87295</v>
      </c>
      <c r="Z38" s="69">
        <v>129056</v>
      </c>
      <c r="AA38" s="68">
        <v>143251</v>
      </c>
      <c r="AB38" s="68">
        <v>110675</v>
      </c>
    </row>
    <row r="39" spans="2:28" s="34" customFormat="1">
      <c r="B39" s="72" t="str">
        <f>IF(Menu!$K$32="PT",Data!F35,Data!E35)</f>
        <v>Impostos e contribuições diferidos</v>
      </c>
      <c r="C39" s="68">
        <v>5042</v>
      </c>
      <c r="D39" s="68">
        <v>5351</v>
      </c>
      <c r="E39" s="68">
        <v>4168</v>
      </c>
      <c r="F39" s="69">
        <v>6443</v>
      </c>
      <c r="G39" s="68">
        <v>10091</v>
      </c>
      <c r="H39" s="68">
        <v>8232</v>
      </c>
      <c r="I39" s="68">
        <v>8049</v>
      </c>
      <c r="J39" s="69">
        <v>6303</v>
      </c>
      <c r="K39" s="68">
        <v>9037</v>
      </c>
      <c r="L39" s="68">
        <v>7316</v>
      </c>
      <c r="M39" s="68">
        <v>8370</v>
      </c>
      <c r="N39" s="69">
        <v>11714</v>
      </c>
      <c r="O39" s="68">
        <v>17168</v>
      </c>
      <c r="P39" s="68">
        <v>19199</v>
      </c>
      <c r="Q39" s="68">
        <v>19244</v>
      </c>
      <c r="R39" s="69">
        <v>20871</v>
      </c>
      <c r="S39" s="68">
        <v>14069</v>
      </c>
      <c r="T39" s="68">
        <v>16115</v>
      </c>
      <c r="U39" s="68">
        <v>20441</v>
      </c>
      <c r="V39" s="69">
        <v>24359.485760000007</v>
      </c>
      <c r="W39" s="68">
        <v>28548</v>
      </c>
      <c r="X39" s="68">
        <v>28645</v>
      </c>
      <c r="Y39" s="68">
        <v>28487</v>
      </c>
      <c r="Z39" s="69">
        <v>42414</v>
      </c>
      <c r="AA39" s="68">
        <v>45987</v>
      </c>
      <c r="AB39" s="68">
        <v>49161</v>
      </c>
    </row>
    <row r="40" spans="2:28" s="34" customFormat="1">
      <c r="B40" s="72" t="str">
        <f>IF(Menu!$K$32="PT",Data!F36,Data!E36)</f>
        <v>Partes relacionadas</v>
      </c>
      <c r="C40" s="68">
        <v>10075</v>
      </c>
      <c r="D40" s="68">
        <v>15585</v>
      </c>
      <c r="E40" s="68">
        <v>17775</v>
      </c>
      <c r="F40" s="69">
        <v>15239</v>
      </c>
      <c r="G40" s="68">
        <v>26832</v>
      </c>
      <c r="H40" s="68">
        <v>13108</v>
      </c>
      <c r="I40" s="68">
        <v>13346</v>
      </c>
      <c r="J40" s="69">
        <v>13600</v>
      </c>
      <c r="K40" s="68">
        <v>13867</v>
      </c>
      <c r="L40" s="68">
        <v>2517</v>
      </c>
      <c r="M40" s="68">
        <v>2517</v>
      </c>
      <c r="N40" s="69">
        <v>6272</v>
      </c>
      <c r="O40" s="68">
        <v>5742</v>
      </c>
      <c r="P40" s="68">
        <v>5742</v>
      </c>
      <c r="Q40" s="68">
        <v>5939</v>
      </c>
      <c r="R40" s="69">
        <v>8250</v>
      </c>
      <c r="S40" s="68">
        <v>8217</v>
      </c>
      <c r="T40" s="68">
        <v>8217</v>
      </c>
      <c r="U40" s="68">
        <v>8241</v>
      </c>
      <c r="V40" s="69">
        <v>16954</v>
      </c>
      <c r="W40" s="68">
        <v>8233</v>
      </c>
      <c r="X40" s="68">
        <v>5126</v>
      </c>
      <c r="Y40" s="68">
        <v>5126</v>
      </c>
      <c r="Z40" s="69">
        <v>9229</v>
      </c>
      <c r="AA40" s="68">
        <v>9229</v>
      </c>
      <c r="AB40" s="68">
        <v>11658</v>
      </c>
    </row>
    <row r="41" spans="2:28" s="34" customFormat="1">
      <c r="B41" s="72" t="str">
        <f>IF(Menu!$K$32="PT",Data!F37,Data!E37)</f>
        <v>Provisões diversas</v>
      </c>
      <c r="C41" s="68">
        <v>3038</v>
      </c>
      <c r="D41" s="68">
        <v>3145</v>
      </c>
      <c r="E41" s="68">
        <v>3365</v>
      </c>
      <c r="F41" s="69">
        <v>3937</v>
      </c>
      <c r="G41" s="68">
        <v>5723</v>
      </c>
      <c r="H41" s="68">
        <v>7660</v>
      </c>
      <c r="I41" s="68">
        <v>4879</v>
      </c>
      <c r="J41" s="69">
        <v>5225</v>
      </c>
      <c r="K41" s="68">
        <v>5983</v>
      </c>
      <c r="L41" s="68">
        <v>6692</v>
      </c>
      <c r="M41" s="68">
        <v>6596</v>
      </c>
      <c r="N41" s="69">
        <v>8489</v>
      </c>
      <c r="O41" s="68">
        <v>10839</v>
      </c>
      <c r="P41" s="68">
        <v>13166</v>
      </c>
      <c r="Q41" s="68">
        <v>12562</v>
      </c>
      <c r="R41" s="69">
        <v>31966</v>
      </c>
      <c r="S41" s="68">
        <v>39386</v>
      </c>
      <c r="T41" s="68">
        <v>39466</v>
      </c>
      <c r="U41" s="68">
        <v>38354</v>
      </c>
      <c r="V41" s="69">
        <v>40363</v>
      </c>
      <c r="W41" s="68">
        <v>40527</v>
      </c>
      <c r="X41" s="68">
        <v>39289</v>
      </c>
      <c r="Y41" s="68">
        <v>32755</v>
      </c>
      <c r="Z41" s="69">
        <v>53064</v>
      </c>
      <c r="AA41" s="68">
        <v>67406</v>
      </c>
      <c r="AB41" s="68">
        <v>14882</v>
      </c>
    </row>
    <row r="42" spans="2:28" s="34" customFormat="1">
      <c r="B42" s="72" t="str">
        <f>IF(Menu!$K$32="PT",Data!F38,Data!E38)</f>
        <v>Provisão para distratos</v>
      </c>
      <c r="C42" s="68">
        <v>1065</v>
      </c>
      <c r="D42" s="68">
        <v>1384</v>
      </c>
      <c r="E42" s="68">
        <v>1592</v>
      </c>
      <c r="F42" s="69">
        <v>1513</v>
      </c>
      <c r="G42" s="68">
        <v>1403</v>
      </c>
      <c r="H42" s="68">
        <v>1721</v>
      </c>
      <c r="I42" s="68">
        <v>1889</v>
      </c>
      <c r="J42" s="69">
        <v>1820</v>
      </c>
      <c r="K42" s="68">
        <v>618</v>
      </c>
      <c r="L42" s="68">
        <v>590</v>
      </c>
      <c r="M42" s="68">
        <v>678</v>
      </c>
      <c r="N42" s="69">
        <v>575</v>
      </c>
      <c r="O42" s="68">
        <v>883</v>
      </c>
      <c r="P42" s="68">
        <v>1396</v>
      </c>
      <c r="Q42" s="68">
        <v>2360</v>
      </c>
      <c r="R42" s="69">
        <v>0</v>
      </c>
      <c r="S42" s="68">
        <v>0</v>
      </c>
      <c r="T42" s="68">
        <v>0</v>
      </c>
      <c r="U42" s="68">
        <v>0</v>
      </c>
      <c r="V42" s="69">
        <v>0</v>
      </c>
      <c r="W42" s="68">
        <v>0</v>
      </c>
      <c r="X42" s="68">
        <v>0</v>
      </c>
      <c r="Y42" s="68">
        <v>0</v>
      </c>
      <c r="Z42" s="69">
        <v>0</v>
      </c>
      <c r="AA42" s="68">
        <v>0</v>
      </c>
      <c r="AB42" s="68">
        <v>0</v>
      </c>
    </row>
    <row r="43" spans="2:28" s="34" customFormat="1">
      <c r="B43" s="72" t="str">
        <f>IF(Menu!$K$32="PT",Data!F39,Data!E39)</f>
        <v>Dividendos a pagar</v>
      </c>
      <c r="C43" s="68">
        <v>0</v>
      </c>
      <c r="D43" s="68">
        <v>0</v>
      </c>
      <c r="E43" s="68">
        <v>0</v>
      </c>
      <c r="F43" s="69">
        <v>0</v>
      </c>
      <c r="G43" s="68">
        <v>0</v>
      </c>
      <c r="H43" s="68">
        <v>0</v>
      </c>
      <c r="I43" s="68">
        <v>0</v>
      </c>
      <c r="J43" s="69">
        <v>0</v>
      </c>
      <c r="K43" s="68">
        <v>0</v>
      </c>
      <c r="L43" s="68">
        <v>0</v>
      </c>
      <c r="M43" s="68">
        <v>0</v>
      </c>
      <c r="N43" s="69">
        <v>0</v>
      </c>
      <c r="O43" s="68">
        <v>7761</v>
      </c>
      <c r="P43" s="68">
        <v>10739</v>
      </c>
      <c r="Q43" s="68">
        <v>0</v>
      </c>
      <c r="R43" s="69">
        <v>63782</v>
      </c>
      <c r="S43" s="68">
        <v>0</v>
      </c>
      <c r="T43" s="68">
        <v>0</v>
      </c>
      <c r="U43" s="68">
        <v>0</v>
      </c>
      <c r="V43" s="69">
        <v>83911</v>
      </c>
      <c r="W43" s="68">
        <v>0</v>
      </c>
      <c r="X43" s="68">
        <v>0</v>
      </c>
      <c r="Y43" s="68">
        <v>0</v>
      </c>
      <c r="Z43" s="69">
        <v>100000</v>
      </c>
      <c r="AA43" s="68">
        <v>100000</v>
      </c>
      <c r="AB43" s="68">
        <v>100000</v>
      </c>
    </row>
    <row r="44" spans="2:28" s="34" customFormat="1">
      <c r="B44" s="72" t="str">
        <f>IF(Menu!$K$32="PT",Data!F40,Data!E40)</f>
        <v>Arrendamentos a pagar</v>
      </c>
      <c r="C44" s="68">
        <v>0</v>
      </c>
      <c r="D44" s="68">
        <v>0</v>
      </c>
      <c r="E44" s="68">
        <v>0</v>
      </c>
      <c r="F44" s="69">
        <v>31399</v>
      </c>
      <c r="G44" s="68">
        <v>31399</v>
      </c>
      <c r="H44" s="68">
        <v>0</v>
      </c>
      <c r="I44" s="68">
        <v>0</v>
      </c>
      <c r="J44" s="69">
        <v>32083</v>
      </c>
      <c r="K44" s="68">
        <v>32083</v>
      </c>
      <c r="L44" s="68">
        <v>0</v>
      </c>
      <c r="M44" s="68">
        <v>0</v>
      </c>
      <c r="N44" s="69">
        <v>31749</v>
      </c>
      <c r="O44" s="68">
        <v>31749</v>
      </c>
      <c r="P44" s="68">
        <v>0</v>
      </c>
      <c r="Q44" s="68">
        <v>1460</v>
      </c>
      <c r="R44" s="69">
        <v>1962</v>
      </c>
      <c r="S44" s="68">
        <v>2672</v>
      </c>
      <c r="T44" s="68">
        <v>1288</v>
      </c>
      <c r="U44" s="68">
        <v>3136</v>
      </c>
      <c r="V44" s="69">
        <v>3573</v>
      </c>
      <c r="W44" s="68">
        <v>2910</v>
      </c>
      <c r="X44" s="68">
        <v>2995</v>
      </c>
      <c r="Y44" s="68">
        <v>2969</v>
      </c>
      <c r="Z44" s="69">
        <v>2984</v>
      </c>
      <c r="AA44" s="68">
        <v>2737</v>
      </c>
      <c r="AB44" s="68">
        <v>2463</v>
      </c>
    </row>
    <row r="45" spans="2:28" s="34" customFormat="1">
      <c r="B45" s="72" t="str">
        <f>IF(Menu!$K$32="PT",Data!F41,Data!E41)</f>
        <v>Outras contas a pagar</v>
      </c>
      <c r="C45" s="68">
        <v>0</v>
      </c>
      <c r="D45" s="68">
        <v>1101</v>
      </c>
      <c r="E45" s="68">
        <v>998</v>
      </c>
      <c r="F45" s="69">
        <v>1291</v>
      </c>
      <c r="G45" s="68">
        <v>1008</v>
      </c>
      <c r="H45" s="68">
        <v>110</v>
      </c>
      <c r="I45" s="68">
        <v>1043</v>
      </c>
      <c r="J45" s="69">
        <v>1445</v>
      </c>
      <c r="K45" s="68">
        <v>2200</v>
      </c>
      <c r="L45" s="68">
        <v>1451</v>
      </c>
      <c r="M45" s="68">
        <v>1303</v>
      </c>
      <c r="N45" s="69">
        <v>1189</v>
      </c>
      <c r="O45" s="68">
        <v>1380</v>
      </c>
      <c r="P45" s="68">
        <v>1082</v>
      </c>
      <c r="Q45" s="68">
        <v>0</v>
      </c>
      <c r="R45" s="69">
        <v>0</v>
      </c>
      <c r="S45" s="68">
        <v>0</v>
      </c>
      <c r="T45" s="68">
        <v>0</v>
      </c>
      <c r="U45" s="68">
        <v>0</v>
      </c>
      <c r="V45" s="69">
        <v>0</v>
      </c>
      <c r="W45" s="68">
        <v>0</v>
      </c>
      <c r="X45" s="68">
        <v>0</v>
      </c>
      <c r="Y45" s="68">
        <v>0</v>
      </c>
      <c r="Z45" s="69">
        <v>0</v>
      </c>
      <c r="AA45" s="68">
        <v>270</v>
      </c>
      <c r="AB45" s="68">
        <v>279</v>
      </c>
    </row>
    <row r="46" spans="2:28" s="34" customFormat="1">
      <c r="B46" s="72" t="str">
        <f>IF(Menu!$K$32="PT",Data!F42,Data!E42)</f>
        <v>Provisão de ITBI</v>
      </c>
      <c r="C46" s="68">
        <v>0</v>
      </c>
      <c r="D46" s="68">
        <v>0</v>
      </c>
      <c r="E46" s="68">
        <v>0</v>
      </c>
      <c r="F46" s="69">
        <v>0</v>
      </c>
      <c r="G46" s="68">
        <v>0</v>
      </c>
      <c r="H46" s="68">
        <v>0</v>
      </c>
      <c r="I46" s="68">
        <v>0</v>
      </c>
      <c r="J46" s="69">
        <v>0</v>
      </c>
      <c r="K46" s="68">
        <v>64</v>
      </c>
      <c r="L46" s="68">
        <v>0</v>
      </c>
      <c r="M46" s="68">
        <v>0</v>
      </c>
      <c r="N46" s="69">
        <v>3</v>
      </c>
      <c r="O46" s="68">
        <v>0</v>
      </c>
      <c r="P46" s="68">
        <v>0</v>
      </c>
      <c r="Q46" s="68">
        <v>11516</v>
      </c>
      <c r="R46" s="69">
        <v>0</v>
      </c>
      <c r="S46" s="68">
        <v>0</v>
      </c>
      <c r="T46" s="68">
        <v>0</v>
      </c>
      <c r="U46" s="68">
        <v>0</v>
      </c>
      <c r="V46" s="69">
        <v>0</v>
      </c>
      <c r="W46" s="68">
        <v>0</v>
      </c>
      <c r="X46" s="68">
        <v>0</v>
      </c>
      <c r="Y46" s="68">
        <v>0</v>
      </c>
      <c r="Z46" s="69">
        <v>0</v>
      </c>
      <c r="AA46" s="68">
        <v>0</v>
      </c>
      <c r="AB46" s="68">
        <v>0</v>
      </c>
    </row>
    <row r="47" spans="2:28" s="34" customFormat="1">
      <c r="B47" s="71" t="str">
        <f>IF(Menu!$K$32="PT",Data!F43,Data!E43)</f>
        <v>Passivo não circulante</v>
      </c>
      <c r="C47" s="65">
        <v>489268</v>
      </c>
      <c r="D47" s="65">
        <v>597591</v>
      </c>
      <c r="E47" s="65">
        <v>597214</v>
      </c>
      <c r="F47" s="66">
        <v>578138</v>
      </c>
      <c r="G47" s="65">
        <v>690024</v>
      </c>
      <c r="H47" s="65">
        <v>698370</v>
      </c>
      <c r="I47" s="65">
        <v>682160</v>
      </c>
      <c r="J47" s="66">
        <v>711934</v>
      </c>
      <c r="K47" s="65">
        <v>795127</v>
      </c>
      <c r="L47" s="65">
        <v>778081</v>
      </c>
      <c r="M47" s="65">
        <v>798179</v>
      </c>
      <c r="N47" s="66">
        <v>789186</v>
      </c>
      <c r="O47" s="65">
        <v>734505</v>
      </c>
      <c r="P47" s="65">
        <v>867452</v>
      </c>
      <c r="Q47" s="65">
        <v>773031</v>
      </c>
      <c r="R47" s="66">
        <v>735419</v>
      </c>
      <c r="S47" s="65">
        <v>753780</v>
      </c>
      <c r="T47" s="65">
        <v>757297</v>
      </c>
      <c r="U47" s="65">
        <f>SUM(U48:U61)</f>
        <v>1075599</v>
      </c>
      <c r="V47" s="66">
        <v>1072114</v>
      </c>
      <c r="W47" s="65">
        <v>956334</v>
      </c>
      <c r="X47" s="65">
        <v>1851909</v>
      </c>
      <c r="Y47" s="65">
        <v>1376603</v>
      </c>
      <c r="Z47" s="66">
        <v>1542470</v>
      </c>
      <c r="AA47" s="65">
        <f>SUM(AA48:AA61)</f>
        <v>1853721</v>
      </c>
      <c r="AB47" s="65">
        <f>SUM(AB48:AB61)</f>
        <v>1850332</v>
      </c>
    </row>
    <row r="48" spans="2:28" s="34" customFormat="1">
      <c r="B48" s="72" t="str">
        <f>IF(Menu!$K$32="PT",Data!F44,Data!E44)</f>
        <v>Empréstimos e financiamentos</v>
      </c>
      <c r="C48" s="68">
        <v>251554</v>
      </c>
      <c r="D48" s="68">
        <v>322397</v>
      </c>
      <c r="E48" s="68">
        <v>344357</v>
      </c>
      <c r="F48" s="69">
        <v>290570</v>
      </c>
      <c r="G48" s="68">
        <v>312568</v>
      </c>
      <c r="H48" s="68">
        <v>283106</v>
      </c>
      <c r="I48" s="68">
        <v>257681</v>
      </c>
      <c r="J48" s="69">
        <v>310177</v>
      </c>
      <c r="K48" s="68">
        <v>336962</v>
      </c>
      <c r="L48" s="68">
        <v>345004</v>
      </c>
      <c r="M48" s="68">
        <v>359638</v>
      </c>
      <c r="N48" s="69">
        <v>414330</v>
      </c>
      <c r="O48" s="68">
        <v>382024</v>
      </c>
      <c r="P48" s="68">
        <v>437321</v>
      </c>
      <c r="Q48" s="68">
        <v>316175</v>
      </c>
      <c r="R48" s="69">
        <v>252827</v>
      </c>
      <c r="S48" s="68">
        <v>244401</v>
      </c>
      <c r="T48" s="68">
        <v>274282</v>
      </c>
      <c r="U48" s="68">
        <v>221003</v>
      </c>
      <c r="V48" s="69">
        <v>229397</v>
      </c>
      <c r="W48" s="68">
        <v>238862</v>
      </c>
      <c r="X48" s="68">
        <v>227007</v>
      </c>
      <c r="Y48" s="68">
        <v>256475</v>
      </c>
      <c r="Z48" s="69">
        <v>245193</v>
      </c>
      <c r="AA48" s="68">
        <v>284027</v>
      </c>
      <c r="AB48" s="68">
        <v>287180</v>
      </c>
    </row>
    <row r="49" spans="2:28" s="34" customFormat="1">
      <c r="B49" s="72" t="str">
        <f>IF(Menu!$K$32="PT",Data!F45,Data!E45)</f>
        <v>Cessão de recebíveis</v>
      </c>
      <c r="C49" s="68"/>
      <c r="D49" s="68"/>
      <c r="E49" s="68"/>
      <c r="F49" s="69"/>
      <c r="G49" s="68"/>
      <c r="H49" s="68"/>
      <c r="I49" s="68"/>
      <c r="J49" s="69"/>
      <c r="K49" s="68"/>
      <c r="L49" s="68"/>
      <c r="M49" s="68"/>
      <c r="N49" s="69"/>
      <c r="O49" s="68"/>
      <c r="P49" s="68"/>
      <c r="Q49" s="68"/>
      <c r="R49" s="69"/>
      <c r="S49" s="68"/>
      <c r="T49" s="68"/>
      <c r="U49" s="68"/>
      <c r="V49" s="69"/>
      <c r="W49" s="68"/>
      <c r="X49" s="68">
        <v>59150</v>
      </c>
      <c r="Y49" s="68"/>
      <c r="Z49" s="69">
        <v>91471</v>
      </c>
      <c r="AA49" s="68">
        <v>65022</v>
      </c>
      <c r="AB49" s="68">
        <v>65173</v>
      </c>
    </row>
    <row r="50" spans="2:28" s="34" customFormat="1">
      <c r="B50" s="72" t="str">
        <f>IF(Menu!$K$32="PT",Data!F46,Data!E46)</f>
        <v xml:space="preserve">Certificado de Recebíveis Imobiliários - CRI </v>
      </c>
      <c r="C50" s="68">
        <v>0</v>
      </c>
      <c r="D50" s="68">
        <v>0</v>
      </c>
      <c r="E50" s="68">
        <v>0</v>
      </c>
      <c r="F50" s="69">
        <v>0</v>
      </c>
      <c r="G50" s="68">
        <v>60000</v>
      </c>
      <c r="H50" s="68">
        <v>60000</v>
      </c>
      <c r="I50" s="68">
        <v>48000</v>
      </c>
      <c r="J50" s="69">
        <v>36000</v>
      </c>
      <c r="K50" s="68">
        <v>24000</v>
      </c>
      <c r="L50" s="68">
        <v>12000</v>
      </c>
      <c r="M50" s="68">
        <v>0</v>
      </c>
      <c r="N50" s="69">
        <v>0</v>
      </c>
      <c r="O50" s="68">
        <v>0</v>
      </c>
      <c r="P50" s="68">
        <v>0</v>
      </c>
      <c r="Q50" s="68">
        <v>0</v>
      </c>
      <c r="R50" s="69">
        <v>0</v>
      </c>
      <c r="S50" s="68">
        <v>0</v>
      </c>
      <c r="T50" s="68">
        <v>0</v>
      </c>
      <c r="U50" s="68">
        <v>363476</v>
      </c>
      <c r="V50" s="69">
        <v>329204</v>
      </c>
      <c r="W50" s="68">
        <v>327961</v>
      </c>
      <c r="X50" s="68">
        <v>641106</v>
      </c>
      <c r="Y50" s="68">
        <v>346291</v>
      </c>
      <c r="Z50" s="69">
        <v>666223</v>
      </c>
      <c r="AA50" s="68">
        <v>648889</v>
      </c>
      <c r="AB50" s="68">
        <v>670498</v>
      </c>
    </row>
    <row r="51" spans="2:28" s="34" customFormat="1">
      <c r="B51" s="72" t="str">
        <f>IF(Menu!$K$32="PT",Data!F47,Data!E47)</f>
        <v>Instrumetos financeiros derivativos</v>
      </c>
      <c r="C51" s="68">
        <v>0</v>
      </c>
      <c r="D51" s="68">
        <v>0</v>
      </c>
      <c r="E51" s="68">
        <v>0</v>
      </c>
      <c r="F51" s="69">
        <v>0</v>
      </c>
      <c r="G51" s="68">
        <v>0</v>
      </c>
      <c r="H51" s="68">
        <v>0</v>
      </c>
      <c r="I51" s="68">
        <v>0</v>
      </c>
      <c r="J51" s="69">
        <v>0</v>
      </c>
      <c r="K51" s="68">
        <v>0</v>
      </c>
      <c r="L51" s="68">
        <v>0</v>
      </c>
      <c r="M51" s="68">
        <v>0</v>
      </c>
      <c r="N51" s="69">
        <v>0</v>
      </c>
      <c r="O51" s="68">
        <v>0</v>
      </c>
      <c r="P51" s="68">
        <v>0</v>
      </c>
      <c r="Q51" s="68">
        <v>0</v>
      </c>
      <c r="R51" s="69">
        <v>0</v>
      </c>
      <c r="S51" s="68">
        <v>0</v>
      </c>
      <c r="T51" s="68">
        <v>0</v>
      </c>
      <c r="U51" s="68">
        <v>8026</v>
      </c>
      <c r="V51" s="69">
        <v>24531</v>
      </c>
      <c r="W51" s="68">
        <v>20543</v>
      </c>
      <c r="X51" s="68">
        <v>17497</v>
      </c>
      <c r="Y51" s="68">
        <v>15362</v>
      </c>
      <c r="Z51" s="69">
        <v>13281</v>
      </c>
      <c r="AA51" s="68">
        <v>16272</v>
      </c>
      <c r="AB51" s="68">
        <v>25652</v>
      </c>
    </row>
    <row r="52" spans="2:28" s="34" customFormat="1">
      <c r="B52" s="72" t="str">
        <f>IF(Menu!$K$32="PT",Data!F48,Data!E48)</f>
        <v>Fornecedores</v>
      </c>
      <c r="C52" s="68">
        <v>0</v>
      </c>
      <c r="D52" s="68">
        <v>0</v>
      </c>
      <c r="E52" s="68">
        <v>0</v>
      </c>
      <c r="F52" s="69">
        <v>0</v>
      </c>
      <c r="G52" s="68">
        <v>0</v>
      </c>
      <c r="H52" s="68">
        <v>0</v>
      </c>
      <c r="I52" s="68">
        <v>0</v>
      </c>
      <c r="J52" s="69">
        <v>0</v>
      </c>
      <c r="K52" s="68">
        <v>0</v>
      </c>
      <c r="L52" s="68">
        <v>0</v>
      </c>
      <c r="M52" s="68">
        <v>0</v>
      </c>
      <c r="N52" s="69">
        <v>0</v>
      </c>
      <c r="O52" s="68">
        <v>0</v>
      </c>
      <c r="P52" s="68">
        <v>2625</v>
      </c>
      <c r="Q52" s="68">
        <v>2625</v>
      </c>
      <c r="R52" s="69">
        <v>0</v>
      </c>
      <c r="S52" s="68">
        <v>0</v>
      </c>
      <c r="T52" s="68">
        <v>0</v>
      </c>
      <c r="U52" s="68">
        <v>0</v>
      </c>
      <c r="V52" s="69">
        <v>0</v>
      </c>
      <c r="W52" s="68">
        <v>0</v>
      </c>
      <c r="X52" s="68">
        <v>0</v>
      </c>
      <c r="Y52" s="68">
        <v>0</v>
      </c>
      <c r="Z52" s="69">
        <v>0</v>
      </c>
      <c r="AA52" s="68">
        <v>0</v>
      </c>
      <c r="AB52" s="68">
        <v>0</v>
      </c>
    </row>
    <row r="53" spans="2:28" s="34" customFormat="1">
      <c r="B53" s="72" t="str">
        <f>IF(Menu!$K$32="PT",Data!F49,Data!E49)</f>
        <v>Credores a pagar por aquisição de imóveis</v>
      </c>
      <c r="C53" s="68">
        <v>207209</v>
      </c>
      <c r="D53" s="68">
        <v>251325</v>
      </c>
      <c r="E53" s="68">
        <v>231145</v>
      </c>
      <c r="F53" s="69">
        <v>267600</v>
      </c>
      <c r="G53" s="68">
        <v>298336</v>
      </c>
      <c r="H53" s="68">
        <v>334411</v>
      </c>
      <c r="I53" s="68">
        <v>354741</v>
      </c>
      <c r="J53" s="69">
        <v>342095</v>
      </c>
      <c r="K53" s="68">
        <v>407952</v>
      </c>
      <c r="L53" s="68">
        <v>391951</v>
      </c>
      <c r="M53" s="68">
        <v>405161</v>
      </c>
      <c r="N53" s="69">
        <v>311223</v>
      </c>
      <c r="O53" s="68">
        <v>313869</v>
      </c>
      <c r="P53" s="68">
        <v>387127</v>
      </c>
      <c r="Q53" s="68">
        <v>407468</v>
      </c>
      <c r="R53" s="69">
        <v>411256</v>
      </c>
      <c r="S53" s="68">
        <v>433036</v>
      </c>
      <c r="T53" s="68">
        <v>406287</v>
      </c>
      <c r="U53" s="68">
        <v>413096</v>
      </c>
      <c r="V53" s="69">
        <v>381011</v>
      </c>
      <c r="W53" s="68">
        <v>261348</v>
      </c>
      <c r="X53" s="68">
        <v>795695</v>
      </c>
      <c r="Y53" s="68">
        <v>651917</v>
      </c>
      <c r="Z53" s="69">
        <v>429111</v>
      </c>
      <c r="AA53" s="68">
        <v>693575</v>
      </c>
      <c r="AB53" s="68">
        <v>680479</v>
      </c>
    </row>
    <row r="54" spans="2:28" s="34" customFormat="1">
      <c r="B54" s="72" t="str">
        <f>IF(Menu!$K$32="PT",Data!F50,Data!E50)</f>
        <v>Provisões diversas</v>
      </c>
      <c r="C54" s="68">
        <v>9299</v>
      </c>
      <c r="D54" s="68">
        <v>9492</v>
      </c>
      <c r="E54" s="68">
        <v>9346</v>
      </c>
      <c r="F54" s="69">
        <v>10260</v>
      </c>
      <c r="G54" s="68">
        <v>10260</v>
      </c>
      <c r="H54" s="68">
        <v>10260</v>
      </c>
      <c r="I54" s="68">
        <v>10260</v>
      </c>
      <c r="J54" s="69">
        <v>10600</v>
      </c>
      <c r="K54" s="68">
        <v>11015</v>
      </c>
      <c r="L54" s="68">
        <v>11826</v>
      </c>
      <c r="M54" s="68">
        <v>13771</v>
      </c>
      <c r="N54" s="69">
        <v>13771</v>
      </c>
      <c r="O54" s="68">
        <v>13771</v>
      </c>
      <c r="P54" s="68">
        <v>13771</v>
      </c>
      <c r="Q54" s="68">
        <v>17051</v>
      </c>
      <c r="R54" s="69">
        <v>17051</v>
      </c>
      <c r="S54" s="68">
        <v>17052</v>
      </c>
      <c r="T54" s="68">
        <v>17052</v>
      </c>
      <c r="U54" s="68">
        <v>23230</v>
      </c>
      <c r="V54" s="69">
        <v>23230</v>
      </c>
      <c r="W54" s="68">
        <v>23230</v>
      </c>
      <c r="X54" s="68">
        <v>19823</v>
      </c>
      <c r="Y54" s="68">
        <v>21863</v>
      </c>
      <c r="Z54" s="69">
        <v>19106</v>
      </c>
      <c r="AA54" s="68">
        <v>18907</v>
      </c>
      <c r="AB54" s="68">
        <v>35098</v>
      </c>
    </row>
    <row r="55" spans="2:28" s="34" customFormat="1">
      <c r="B55" s="72" t="str">
        <f>IF(Menu!$K$32="PT",Data!F51,Data!E51)</f>
        <v>Impostos e contribuições diferidos</v>
      </c>
      <c r="C55" s="68">
        <v>1376</v>
      </c>
      <c r="D55" s="68">
        <v>590</v>
      </c>
      <c r="E55" s="68">
        <v>825</v>
      </c>
      <c r="F55" s="69">
        <v>645</v>
      </c>
      <c r="G55" s="68">
        <v>771</v>
      </c>
      <c r="H55" s="68">
        <v>1482</v>
      </c>
      <c r="I55" s="68">
        <v>2139</v>
      </c>
      <c r="J55" s="69">
        <v>2711</v>
      </c>
      <c r="K55" s="68">
        <v>2552</v>
      </c>
      <c r="L55" s="68">
        <v>3954</v>
      </c>
      <c r="M55" s="68">
        <v>5687</v>
      </c>
      <c r="N55" s="69">
        <v>5171</v>
      </c>
      <c r="O55" s="68">
        <v>4901</v>
      </c>
      <c r="P55" s="68">
        <v>5916</v>
      </c>
      <c r="Q55" s="68">
        <v>7436</v>
      </c>
      <c r="R55" s="69">
        <v>7817</v>
      </c>
      <c r="S55" s="68">
        <v>16027</v>
      </c>
      <c r="T55" s="68">
        <v>16027</v>
      </c>
      <c r="U55" s="68">
        <v>15248</v>
      </c>
      <c r="V55" s="69">
        <v>12217</v>
      </c>
      <c r="W55" s="68">
        <v>12539</v>
      </c>
      <c r="X55" s="68">
        <v>17917</v>
      </c>
      <c r="Y55" s="68">
        <v>16688</v>
      </c>
      <c r="Z55" s="69">
        <v>13754</v>
      </c>
      <c r="AA55" s="68">
        <v>14525</v>
      </c>
      <c r="AB55" s="68">
        <v>14525</v>
      </c>
    </row>
    <row r="56" spans="2:28" s="34" customFormat="1">
      <c r="B56" s="72" t="str">
        <f>IF(Menu!$K$32="PT",Data!F52,Data!E52)</f>
        <v>Partes relacionadas</v>
      </c>
      <c r="C56" s="68">
        <v>12898</v>
      </c>
      <c r="D56" s="68">
        <v>4898</v>
      </c>
      <c r="E56" s="68">
        <v>2315</v>
      </c>
      <c r="F56" s="69">
        <v>2138</v>
      </c>
      <c r="G56" s="68">
        <v>1731</v>
      </c>
      <c r="H56" s="68">
        <v>1848</v>
      </c>
      <c r="I56" s="68">
        <v>1871</v>
      </c>
      <c r="J56" s="69">
        <v>1906</v>
      </c>
      <c r="K56" s="68">
        <v>1952</v>
      </c>
      <c r="L56" s="68">
        <v>1989</v>
      </c>
      <c r="M56" s="68">
        <v>1989</v>
      </c>
      <c r="N56" s="69">
        <v>2143</v>
      </c>
      <c r="O56" s="68">
        <v>2211</v>
      </c>
      <c r="P56" s="68">
        <v>2211</v>
      </c>
      <c r="Q56" s="68">
        <v>2211</v>
      </c>
      <c r="R56" s="69">
        <v>2422</v>
      </c>
      <c r="S56" s="68">
        <v>2422</v>
      </c>
      <c r="T56" s="68">
        <v>2422</v>
      </c>
      <c r="U56" s="68">
        <v>2422</v>
      </c>
      <c r="V56" s="69">
        <v>44125</v>
      </c>
      <c r="W56" s="68">
        <v>42744</v>
      </c>
      <c r="X56" s="68">
        <v>45803</v>
      </c>
      <c r="Y56" s="68">
        <v>40310</v>
      </c>
      <c r="Z56" s="69">
        <v>40754</v>
      </c>
      <c r="AA56" s="68">
        <v>50303</v>
      </c>
      <c r="AB56" s="68">
        <v>48611</v>
      </c>
    </row>
    <row r="57" spans="2:28" s="34" customFormat="1">
      <c r="B57" s="72" t="str">
        <f>IF(Menu!$K$32="PT",Data!F53,Data!E53)</f>
        <v>Outros débitos com terceiros - SCPs</v>
      </c>
      <c r="C57" s="68">
        <v>5787</v>
      </c>
      <c r="D57" s="68">
        <v>6063</v>
      </c>
      <c r="E57" s="68">
        <v>6702</v>
      </c>
      <c r="F57" s="69">
        <v>5330</v>
      </c>
      <c r="G57" s="68">
        <v>6231</v>
      </c>
      <c r="H57" s="68">
        <v>6545</v>
      </c>
      <c r="I57" s="68">
        <v>6512</v>
      </c>
      <c r="J57" s="69">
        <v>7061</v>
      </c>
      <c r="K57" s="68">
        <v>7517</v>
      </c>
      <c r="L57" s="68">
        <v>8012</v>
      </c>
      <c r="M57" s="68">
        <v>8737</v>
      </c>
      <c r="N57" s="69">
        <v>35294</v>
      </c>
      <c r="O57" s="68">
        <v>9982</v>
      </c>
      <c r="P57" s="68">
        <v>10976</v>
      </c>
      <c r="Q57" s="68">
        <v>12803</v>
      </c>
      <c r="R57" s="69">
        <v>16809</v>
      </c>
      <c r="S57" s="68">
        <v>14517</v>
      </c>
      <c r="T57" s="68">
        <v>14817</v>
      </c>
      <c r="U57" s="68">
        <v>3810</v>
      </c>
      <c r="V57" s="69">
        <v>4321</v>
      </c>
      <c r="W57" s="68">
        <v>5249</v>
      </c>
      <c r="X57" s="68">
        <v>4443</v>
      </c>
      <c r="Y57" s="68">
        <v>4427</v>
      </c>
      <c r="Z57" s="69">
        <v>3842</v>
      </c>
      <c r="AA57" s="68">
        <v>3842</v>
      </c>
      <c r="AB57" s="68">
        <v>4202</v>
      </c>
    </row>
    <row r="58" spans="2:28" s="34" customFormat="1">
      <c r="B58" s="72" t="str">
        <f>IF(Menu!$K$32="PT",Data!F54,Data!E54)</f>
        <v>Provisão para contingências</v>
      </c>
      <c r="C58" s="68">
        <v>1145</v>
      </c>
      <c r="D58" s="68">
        <v>1145</v>
      </c>
      <c r="E58" s="68">
        <v>1145</v>
      </c>
      <c r="F58" s="69">
        <v>934</v>
      </c>
      <c r="G58" s="68">
        <v>85</v>
      </c>
      <c r="H58" s="68">
        <v>207</v>
      </c>
      <c r="I58" s="68">
        <v>196</v>
      </c>
      <c r="J58" s="69">
        <v>112</v>
      </c>
      <c r="K58" s="68">
        <v>103</v>
      </c>
      <c r="L58" s="68">
        <v>271</v>
      </c>
      <c r="M58" s="68">
        <v>735</v>
      </c>
      <c r="N58" s="69">
        <v>4949</v>
      </c>
      <c r="O58" s="68">
        <v>4891</v>
      </c>
      <c r="P58" s="68">
        <v>5098</v>
      </c>
      <c r="Q58" s="68">
        <v>4305</v>
      </c>
      <c r="R58" s="69">
        <v>4119</v>
      </c>
      <c r="S58" s="68">
        <v>4172</v>
      </c>
      <c r="T58" s="68">
        <v>4257</v>
      </c>
      <c r="U58" s="68">
        <v>4166</v>
      </c>
      <c r="V58" s="69">
        <v>4161</v>
      </c>
      <c r="W58" s="68">
        <v>4291</v>
      </c>
      <c r="X58" s="68">
        <v>4462</v>
      </c>
      <c r="Y58" s="68">
        <v>4493</v>
      </c>
      <c r="Z58" s="69">
        <v>1391</v>
      </c>
      <c r="AA58" s="68">
        <v>1370</v>
      </c>
      <c r="AB58" s="68">
        <v>1755</v>
      </c>
    </row>
    <row r="59" spans="2:28" s="34" customFormat="1">
      <c r="B59" s="72" t="str">
        <f>IF(Menu!$K$32="PT",Data!F55,Data!E55)</f>
        <v>Provisões para perdas em investimentos</v>
      </c>
      <c r="C59" s="68">
        <v>0</v>
      </c>
      <c r="D59" s="68">
        <v>1681</v>
      </c>
      <c r="E59" s="68">
        <v>124</v>
      </c>
      <c r="F59" s="69">
        <v>0</v>
      </c>
      <c r="G59" s="68">
        <v>0</v>
      </c>
      <c r="H59" s="68">
        <v>0</v>
      </c>
      <c r="I59" s="68">
        <v>0</v>
      </c>
      <c r="J59" s="69">
        <v>0</v>
      </c>
      <c r="K59" s="68">
        <v>0</v>
      </c>
      <c r="L59" s="68">
        <v>0</v>
      </c>
      <c r="M59" s="68">
        <v>0</v>
      </c>
      <c r="N59" s="69">
        <v>0</v>
      </c>
      <c r="O59" s="68">
        <v>0</v>
      </c>
      <c r="P59" s="68">
        <v>0</v>
      </c>
      <c r="Q59" s="68">
        <v>0</v>
      </c>
      <c r="R59" s="69">
        <v>0</v>
      </c>
      <c r="S59" s="68">
        <v>0</v>
      </c>
      <c r="T59" s="68">
        <v>0</v>
      </c>
      <c r="U59" s="68">
        <v>0</v>
      </c>
      <c r="V59" s="69">
        <v>0</v>
      </c>
      <c r="W59" s="68">
        <v>0</v>
      </c>
      <c r="X59" s="68">
        <v>0</v>
      </c>
      <c r="Y59" s="68">
        <v>0</v>
      </c>
      <c r="Z59" s="69">
        <v>0</v>
      </c>
      <c r="AA59" s="68">
        <v>0</v>
      </c>
      <c r="AB59" s="68">
        <v>0</v>
      </c>
    </row>
    <row r="60" spans="2:28" s="34" customFormat="1">
      <c r="B60" s="72" t="s">
        <v>412</v>
      </c>
      <c r="C60" s="68"/>
      <c r="D60" s="68"/>
      <c r="E60" s="68"/>
      <c r="F60" s="69"/>
      <c r="G60" s="68"/>
      <c r="H60" s="68"/>
      <c r="I60" s="68"/>
      <c r="J60" s="69"/>
      <c r="K60" s="68"/>
      <c r="L60" s="68"/>
      <c r="M60" s="68"/>
      <c r="N60" s="69"/>
      <c r="O60" s="68"/>
      <c r="P60" s="68"/>
      <c r="Q60" s="68"/>
      <c r="R60" s="69"/>
      <c r="S60" s="68"/>
      <c r="T60" s="68"/>
      <c r="U60" s="68"/>
      <c r="V60" s="69"/>
      <c r="W60" s="68"/>
      <c r="X60" s="68"/>
      <c r="Y60" s="68"/>
      <c r="Z60" s="69"/>
      <c r="AA60" s="68">
        <v>39244</v>
      </c>
      <c r="AB60" s="68">
        <v>0</v>
      </c>
    </row>
    <row r="61" spans="2:28" s="34" customFormat="1">
      <c r="B61" s="72" t="str">
        <f>IF(Menu!$K$32="PT",Data!F56,Data!E56)</f>
        <v>Arrendamentos a pagar</v>
      </c>
      <c r="C61" s="68">
        <v>0</v>
      </c>
      <c r="D61" s="68">
        <v>0</v>
      </c>
      <c r="E61" s="68">
        <v>1255</v>
      </c>
      <c r="F61" s="69">
        <v>661</v>
      </c>
      <c r="G61" s="68">
        <v>42</v>
      </c>
      <c r="H61" s="68">
        <v>511</v>
      </c>
      <c r="I61" s="68">
        <v>760</v>
      </c>
      <c r="J61" s="69">
        <v>1272</v>
      </c>
      <c r="K61" s="68">
        <v>3074</v>
      </c>
      <c r="L61" s="68">
        <v>3074</v>
      </c>
      <c r="M61" s="68">
        <v>2461</v>
      </c>
      <c r="N61" s="69">
        <v>2305</v>
      </c>
      <c r="O61" s="68">
        <v>2856</v>
      </c>
      <c r="P61" s="68">
        <v>2407</v>
      </c>
      <c r="Q61" s="68">
        <v>2957</v>
      </c>
      <c r="R61" s="69">
        <v>23118</v>
      </c>
      <c r="S61" s="68">
        <v>22153</v>
      </c>
      <c r="T61" s="68">
        <v>22153</v>
      </c>
      <c r="U61" s="68">
        <v>21122</v>
      </c>
      <c r="V61" s="69">
        <v>19917</v>
      </c>
      <c r="W61" s="68">
        <v>19567</v>
      </c>
      <c r="X61" s="68">
        <v>19006</v>
      </c>
      <c r="Y61" s="68">
        <v>18777</v>
      </c>
      <c r="Z61" s="69">
        <v>18344</v>
      </c>
      <c r="AA61" s="68">
        <v>17745</v>
      </c>
      <c r="AB61" s="68">
        <v>17159</v>
      </c>
    </row>
    <row r="62" spans="2:28" s="34" customFormat="1">
      <c r="B62" s="71" t="str">
        <f>IF(Menu!$K$32="PT",Data!F57,Data!E57)</f>
        <v>Total do Passivo</v>
      </c>
      <c r="C62" s="65">
        <v>638365</v>
      </c>
      <c r="D62" s="65">
        <v>750756</v>
      </c>
      <c r="E62" s="65">
        <v>744509</v>
      </c>
      <c r="F62" s="66">
        <v>731201</v>
      </c>
      <c r="G62" s="65">
        <v>890152</v>
      </c>
      <c r="H62" s="65">
        <v>854803</v>
      </c>
      <c r="I62" s="65">
        <v>851939</v>
      </c>
      <c r="J62" s="66">
        <v>951294</v>
      </c>
      <c r="K62" s="65">
        <v>1045298</v>
      </c>
      <c r="L62" s="65">
        <v>1046313</v>
      </c>
      <c r="M62" s="65">
        <v>1084084</v>
      </c>
      <c r="N62" s="66">
        <v>1212652</v>
      </c>
      <c r="O62" s="65">
        <v>1227988</v>
      </c>
      <c r="P62" s="65">
        <v>1366501</v>
      </c>
      <c r="Q62" s="65">
        <v>1344063</v>
      </c>
      <c r="R62" s="66">
        <v>1392905</v>
      </c>
      <c r="S62" s="65">
        <v>1376698</v>
      </c>
      <c r="T62" s="65">
        <v>1308489</v>
      </c>
      <c r="U62" s="65">
        <f>U29+U47</f>
        <v>1560034</v>
      </c>
      <c r="V62" s="66">
        <v>1665534.2718100001</v>
      </c>
      <c r="W62" s="65">
        <v>1636549</v>
      </c>
      <c r="X62" s="65">
        <v>2745639</v>
      </c>
      <c r="Y62" s="65">
        <v>2061418</v>
      </c>
      <c r="Z62" s="66">
        <v>3095315</v>
      </c>
      <c r="AA62" s="65">
        <f>AA47+AA29</f>
        <v>3241340</v>
      </c>
      <c r="AB62" s="65">
        <f>AB47+AB29</f>
        <v>3102130</v>
      </c>
    </row>
    <row r="63" spans="2:28" s="34" customFormat="1">
      <c r="B63" s="76"/>
      <c r="F63" s="39"/>
      <c r="J63" s="39"/>
      <c r="N63" s="39"/>
      <c r="R63" s="39"/>
      <c r="V63" s="39"/>
      <c r="Z63" s="39"/>
    </row>
    <row r="64" spans="2:28" s="34" customFormat="1">
      <c r="B64" s="77" t="str">
        <f>IF(Menu!$K$32="PT",Data!F59,Data!E59)</f>
        <v>PATRIMÔNIO LÍQUIDO</v>
      </c>
      <c r="F64" s="39"/>
      <c r="J64" s="39"/>
      <c r="N64" s="39"/>
      <c r="R64" s="39"/>
      <c r="V64" s="39"/>
      <c r="Z64" s="39"/>
    </row>
    <row r="65" spans="2:28" s="34" customFormat="1">
      <c r="B65" s="72" t="str">
        <f>IF(Menu!$K$32="PT",Data!F60,Data!E60)</f>
        <v>Capital social</v>
      </c>
      <c r="C65" s="68">
        <v>10</v>
      </c>
      <c r="D65" s="68">
        <v>10</v>
      </c>
      <c r="E65" s="68">
        <v>95557</v>
      </c>
      <c r="F65" s="69">
        <v>93231</v>
      </c>
      <c r="G65" s="68">
        <v>93231</v>
      </c>
      <c r="H65" s="68">
        <v>93231</v>
      </c>
      <c r="I65" s="68">
        <v>93231</v>
      </c>
      <c r="J65" s="69">
        <v>93231</v>
      </c>
      <c r="K65" s="68">
        <v>93231</v>
      </c>
      <c r="L65" s="68">
        <v>93231</v>
      </c>
      <c r="M65" s="68">
        <v>93231</v>
      </c>
      <c r="N65" s="69">
        <v>93231</v>
      </c>
      <c r="O65" s="68">
        <v>93231</v>
      </c>
      <c r="P65" s="68">
        <v>175228</v>
      </c>
      <c r="Q65" s="68">
        <v>175228</v>
      </c>
      <c r="R65" s="69">
        <v>175228</v>
      </c>
      <c r="S65" s="68">
        <v>175228</v>
      </c>
      <c r="T65" s="68">
        <v>175228</v>
      </c>
      <c r="U65" s="68">
        <v>175228</v>
      </c>
      <c r="V65" s="69">
        <v>175228</v>
      </c>
      <c r="W65" s="68">
        <v>175228</v>
      </c>
      <c r="X65" s="68">
        <v>175228</v>
      </c>
      <c r="Y65" s="68">
        <v>175228</v>
      </c>
      <c r="Z65" s="69">
        <v>175228</v>
      </c>
      <c r="AA65" s="68">
        <v>175228</v>
      </c>
      <c r="AB65" s="68">
        <v>175228</v>
      </c>
    </row>
    <row r="66" spans="2:28" s="34" customFormat="1">
      <c r="B66" s="72" t="str">
        <f>IF(Menu!$K$32="PT",Data!F61,Data!E61)</f>
        <v>Custo com emissão de ações</v>
      </c>
      <c r="C66" s="68">
        <v>0</v>
      </c>
      <c r="D66" s="68">
        <v>0</v>
      </c>
      <c r="E66" s="68">
        <v>0</v>
      </c>
      <c r="F66" s="69">
        <v>0</v>
      </c>
      <c r="G66" s="68">
        <v>0</v>
      </c>
      <c r="H66" s="68">
        <v>0</v>
      </c>
      <c r="I66" s="68">
        <v>0</v>
      </c>
      <c r="J66" s="69">
        <v>0</v>
      </c>
      <c r="K66" s="68">
        <v>0</v>
      </c>
      <c r="L66" s="68">
        <v>0</v>
      </c>
      <c r="M66" s="68">
        <v>0</v>
      </c>
      <c r="N66" s="69">
        <v>0</v>
      </c>
      <c r="O66" s="68">
        <v>0</v>
      </c>
      <c r="P66" s="68">
        <v>-6997</v>
      </c>
      <c r="Q66" s="68">
        <v>-6997</v>
      </c>
      <c r="R66" s="69">
        <v>-6997</v>
      </c>
      <c r="S66" s="68">
        <v>-6997</v>
      </c>
      <c r="T66" s="68">
        <v>-6997</v>
      </c>
      <c r="U66" s="68">
        <v>-6997</v>
      </c>
      <c r="V66" s="69">
        <v>-6997</v>
      </c>
      <c r="W66" s="68">
        <v>-6997</v>
      </c>
      <c r="X66" s="68">
        <v>-6997</v>
      </c>
      <c r="Y66" s="68">
        <v>-6997</v>
      </c>
      <c r="Z66" s="69">
        <v>-6997</v>
      </c>
      <c r="AA66" s="68">
        <v>-6997</v>
      </c>
      <c r="AB66" s="68">
        <v>-6997</v>
      </c>
    </row>
    <row r="67" spans="2:28" s="34" customFormat="1">
      <c r="B67" s="72" t="str">
        <f>IF(Menu!$K$32="PT",Data!F62,Data!E62)</f>
        <v>Ações em tesouraria</v>
      </c>
      <c r="C67" s="68">
        <v>0</v>
      </c>
      <c r="D67" s="68">
        <v>0</v>
      </c>
      <c r="E67" s="68">
        <v>0</v>
      </c>
      <c r="F67" s="69">
        <v>0</v>
      </c>
      <c r="G67" s="68">
        <v>0</v>
      </c>
      <c r="H67" s="68">
        <v>0</v>
      </c>
      <c r="I67" s="68">
        <v>-1527</v>
      </c>
      <c r="J67" s="69">
        <v>-8175</v>
      </c>
      <c r="K67" s="68">
        <v>-15866</v>
      </c>
      <c r="L67" s="68">
        <v>-19184</v>
      </c>
      <c r="M67" s="68">
        <v>-19184</v>
      </c>
      <c r="N67" s="69">
        <v>-19184</v>
      </c>
      <c r="O67" s="68">
        <v>-19184</v>
      </c>
      <c r="P67" s="68">
        <v>-19184</v>
      </c>
      <c r="Q67" s="68">
        <v>-19184</v>
      </c>
      <c r="R67" s="69">
        <v>-19184</v>
      </c>
      <c r="S67" s="68">
        <v>-19184</v>
      </c>
      <c r="T67" s="68">
        <v>-19184</v>
      </c>
      <c r="U67" s="68">
        <v>-17053</v>
      </c>
      <c r="V67" s="69">
        <v>-16295.000000000002</v>
      </c>
      <c r="W67" s="68">
        <v>-14810</v>
      </c>
      <c r="X67" s="68">
        <v>-3169</v>
      </c>
      <c r="Y67" s="68">
        <v>-3169</v>
      </c>
      <c r="Z67" s="69">
        <v>-3169</v>
      </c>
      <c r="AA67" s="68">
        <v>-3169</v>
      </c>
      <c r="AB67" s="68">
        <v>-3054</v>
      </c>
    </row>
    <row r="68" spans="2:28" s="34" customFormat="1">
      <c r="B68" s="72" t="str">
        <f>IF(Menu!$K$32="PT",Data!F63,Data!E63)</f>
        <v>Reserva de capital</v>
      </c>
      <c r="C68" s="68">
        <v>-14980</v>
      </c>
      <c r="D68" s="68">
        <v>-14980</v>
      </c>
      <c r="E68" s="68">
        <v>-14550</v>
      </c>
      <c r="F68" s="69">
        <v>-14547</v>
      </c>
      <c r="G68" s="68">
        <v>-14547</v>
      </c>
      <c r="H68" s="68">
        <v>-14547</v>
      </c>
      <c r="I68" s="68">
        <v>-14188</v>
      </c>
      <c r="J68" s="69">
        <v>-13680</v>
      </c>
      <c r="K68" s="68">
        <v>-13160</v>
      </c>
      <c r="L68" s="68">
        <v>1907</v>
      </c>
      <c r="M68" s="68">
        <v>2428</v>
      </c>
      <c r="N68" s="69">
        <v>2944</v>
      </c>
      <c r="O68" s="68">
        <v>3505</v>
      </c>
      <c r="P68" s="68">
        <v>4031</v>
      </c>
      <c r="Q68" s="68">
        <v>4557</v>
      </c>
      <c r="R68" s="69">
        <v>5083</v>
      </c>
      <c r="S68" s="68">
        <v>5808</v>
      </c>
      <c r="T68" s="68">
        <v>6647</v>
      </c>
      <c r="U68" s="68">
        <v>6931</v>
      </c>
      <c r="V68" s="69">
        <v>7206</v>
      </c>
      <c r="W68" s="68">
        <v>7475</v>
      </c>
      <c r="X68" s="68">
        <v>8024</v>
      </c>
      <c r="Y68" s="68">
        <v>7748</v>
      </c>
      <c r="Z68" s="69">
        <v>26636</v>
      </c>
      <c r="AA68" s="68">
        <v>26903</v>
      </c>
      <c r="AB68" s="68">
        <v>27175</v>
      </c>
    </row>
    <row r="69" spans="2:28" s="34" customFormat="1">
      <c r="B69" s="72" t="str">
        <f>IF(Menu!$K$32="PT",Data!F64,Data!E64)</f>
        <v>Transação de capital entre sócios</v>
      </c>
      <c r="C69" s="68">
        <v>0</v>
      </c>
      <c r="D69" s="68">
        <v>0</v>
      </c>
      <c r="E69" s="68">
        <v>0</v>
      </c>
      <c r="F69" s="69">
        <v>0</v>
      </c>
      <c r="G69" s="68">
        <v>0</v>
      </c>
      <c r="H69" s="68">
        <v>0</v>
      </c>
      <c r="I69" s="68">
        <v>0</v>
      </c>
      <c r="J69" s="69">
        <v>0</v>
      </c>
      <c r="K69" s="68">
        <v>0</v>
      </c>
      <c r="L69" s="68">
        <v>-14547</v>
      </c>
      <c r="M69" s="68">
        <v>-14547</v>
      </c>
      <c r="N69" s="69">
        <v>-14547</v>
      </c>
      <c r="O69" s="68">
        <v>-14547</v>
      </c>
      <c r="P69" s="68">
        <v>-14547</v>
      </c>
      <c r="Q69" s="68">
        <v>-14547</v>
      </c>
      <c r="R69" s="69">
        <v>-14547</v>
      </c>
      <c r="S69" s="68">
        <v>-14547</v>
      </c>
      <c r="T69" s="68">
        <v>-14547</v>
      </c>
      <c r="U69" s="68">
        <v>-14547</v>
      </c>
      <c r="V69" s="69">
        <v>-14547</v>
      </c>
      <c r="W69" s="68">
        <v>-14547</v>
      </c>
      <c r="X69" s="68">
        <v>-14547</v>
      </c>
      <c r="Y69" s="68">
        <v>-14547</v>
      </c>
      <c r="Z69" s="69">
        <v>-14547</v>
      </c>
      <c r="AA69" s="68">
        <v>-14547</v>
      </c>
      <c r="AB69" s="68">
        <v>-14547</v>
      </c>
    </row>
    <row r="70" spans="2:28" s="34" customFormat="1">
      <c r="B70" s="72" t="str">
        <f>IF(Menu!$K$32="PT",Data!F65,Data!E65)</f>
        <v>Reservas de lucros</v>
      </c>
      <c r="C70" s="68">
        <v>131262</v>
      </c>
      <c r="D70" s="68">
        <v>160212</v>
      </c>
      <c r="E70" s="68">
        <v>133399</v>
      </c>
      <c r="F70" s="69">
        <v>151460</v>
      </c>
      <c r="G70" s="68">
        <v>201466</v>
      </c>
      <c r="H70" s="68">
        <v>210461</v>
      </c>
      <c r="I70" s="68">
        <v>250523</v>
      </c>
      <c r="J70" s="69">
        <v>245862</v>
      </c>
      <c r="K70" s="68">
        <v>267888</v>
      </c>
      <c r="L70" s="68">
        <v>287221</v>
      </c>
      <c r="M70" s="68">
        <v>321756</v>
      </c>
      <c r="N70" s="69">
        <v>347792</v>
      </c>
      <c r="O70" s="68">
        <v>388558</v>
      </c>
      <c r="P70" s="68">
        <v>382532</v>
      </c>
      <c r="Q70" s="68">
        <v>458264</v>
      </c>
      <c r="R70" s="69">
        <v>477564</v>
      </c>
      <c r="S70" s="68">
        <v>482843</v>
      </c>
      <c r="T70" s="68">
        <v>578136</v>
      </c>
      <c r="U70" s="68">
        <v>697846</v>
      </c>
      <c r="V70" s="69">
        <v>702640</v>
      </c>
      <c r="W70" s="68">
        <v>655232</v>
      </c>
      <c r="X70" s="68">
        <v>831041</v>
      </c>
      <c r="Y70" s="68">
        <v>752895</v>
      </c>
      <c r="Z70" s="69">
        <v>846044</v>
      </c>
      <c r="AA70" s="68">
        <v>886848</v>
      </c>
      <c r="AB70" s="68">
        <v>846044</v>
      </c>
    </row>
    <row r="71" spans="2:28" s="34" customFormat="1">
      <c r="B71" s="72" t="s">
        <v>417</v>
      </c>
      <c r="C71" s="68"/>
      <c r="D71" s="68"/>
      <c r="E71" s="68"/>
      <c r="F71" s="69"/>
      <c r="G71" s="68"/>
      <c r="H71" s="68"/>
      <c r="I71" s="68"/>
      <c r="J71" s="69"/>
      <c r="K71" s="68"/>
      <c r="L71" s="68"/>
      <c r="M71" s="68"/>
      <c r="N71" s="69"/>
      <c r="O71" s="68"/>
      <c r="P71" s="68"/>
      <c r="Q71" s="68"/>
      <c r="R71" s="69"/>
      <c r="S71" s="68"/>
      <c r="T71" s="68"/>
      <c r="U71" s="68"/>
      <c r="V71" s="69"/>
      <c r="W71" s="68"/>
      <c r="X71" s="68"/>
      <c r="Y71" s="68"/>
      <c r="Z71" s="69"/>
      <c r="AA71" s="68"/>
      <c r="AB71" s="68">
        <v>93776</v>
      </c>
    </row>
    <row r="72" spans="2:28" s="31" customFormat="1">
      <c r="B72" s="78" t="str">
        <f>IF(Menu!$K$32="PT",Data!F66,Data!E66)</f>
        <v>Patrimônio líquido atribuível aos acionistas controladores</v>
      </c>
      <c r="C72" s="79">
        <v>116292</v>
      </c>
      <c r="D72" s="79">
        <v>145242</v>
      </c>
      <c r="E72" s="79">
        <v>214406</v>
      </c>
      <c r="F72" s="80">
        <v>230144</v>
      </c>
      <c r="G72" s="79">
        <v>280150</v>
      </c>
      <c r="H72" s="79">
        <v>289145</v>
      </c>
      <c r="I72" s="79">
        <v>328039</v>
      </c>
      <c r="J72" s="80">
        <v>317238</v>
      </c>
      <c r="K72" s="79">
        <v>332093</v>
      </c>
      <c r="L72" s="79">
        <v>348628</v>
      </c>
      <c r="M72" s="79">
        <v>383684</v>
      </c>
      <c r="N72" s="80">
        <v>410236</v>
      </c>
      <c r="O72" s="79">
        <v>451563</v>
      </c>
      <c r="P72" s="79">
        <v>521063</v>
      </c>
      <c r="Q72" s="79">
        <v>597321</v>
      </c>
      <c r="R72" s="80">
        <v>617147</v>
      </c>
      <c r="S72" s="79">
        <v>623151</v>
      </c>
      <c r="T72" s="79">
        <v>719283</v>
      </c>
      <c r="U72" s="79">
        <f>SUM(U65:U71)</f>
        <v>841408</v>
      </c>
      <c r="V72" s="80">
        <v>847235</v>
      </c>
      <c r="W72" s="79">
        <v>801581</v>
      </c>
      <c r="X72" s="79">
        <v>989580</v>
      </c>
      <c r="Y72" s="79">
        <v>911158</v>
      </c>
      <c r="Z72" s="80">
        <v>1023195</v>
      </c>
      <c r="AA72" s="79">
        <f>SUM(AA65:AA71)</f>
        <v>1064266</v>
      </c>
      <c r="AB72" s="79">
        <f>SUM(AB65:AB71)</f>
        <v>1117625</v>
      </c>
    </row>
    <row r="73" spans="2:28" s="34" customFormat="1">
      <c r="B73" s="81" t="str">
        <f>IF(Menu!$K$32="PT",Data!F67,Data!E67)</f>
        <v>Participação de acionistas não controladores</v>
      </c>
      <c r="C73" s="82">
        <v>30</v>
      </c>
      <c r="D73" s="82">
        <v>0</v>
      </c>
      <c r="E73" s="82">
        <v>0</v>
      </c>
      <c r="F73" s="83">
        <v>0</v>
      </c>
      <c r="G73" s="82">
        <v>-13</v>
      </c>
      <c r="H73" s="82">
        <v>-14</v>
      </c>
      <c r="I73" s="82">
        <v>-14</v>
      </c>
      <c r="J73" s="83">
        <v>-15</v>
      </c>
      <c r="K73" s="82">
        <v>-16</v>
      </c>
      <c r="L73" s="82">
        <v>-15</v>
      </c>
      <c r="M73" s="82">
        <v>-16</v>
      </c>
      <c r="N73" s="83">
        <v>-1254</v>
      </c>
      <c r="O73" s="82">
        <v>1235</v>
      </c>
      <c r="P73" s="82">
        <v>4070</v>
      </c>
      <c r="Q73" s="82">
        <v>41647</v>
      </c>
      <c r="R73" s="83">
        <v>28967</v>
      </c>
      <c r="S73" s="82">
        <v>29668</v>
      </c>
      <c r="T73" s="82">
        <v>36278</v>
      </c>
      <c r="U73" s="82">
        <v>68143</v>
      </c>
      <c r="V73" s="83">
        <v>68411</v>
      </c>
      <c r="W73" s="82">
        <v>63532</v>
      </c>
      <c r="X73" s="82">
        <v>92615</v>
      </c>
      <c r="Y73" s="82">
        <v>77225</v>
      </c>
      <c r="Z73" s="83">
        <v>119350</v>
      </c>
      <c r="AA73" s="82">
        <v>103630</v>
      </c>
      <c r="AB73" s="82">
        <v>100668</v>
      </c>
    </row>
    <row r="74" spans="2:28" s="34" customFormat="1">
      <c r="B74" s="31" t="str">
        <f>IF(Menu!$K$32="PT",Data!F68,Data!E68)</f>
        <v>Total do patrimônio líquido</v>
      </c>
      <c r="C74" s="84">
        <v>116322</v>
      </c>
      <c r="D74" s="84">
        <v>145242</v>
      </c>
      <c r="E74" s="84">
        <v>214406</v>
      </c>
      <c r="F74" s="85">
        <v>230144</v>
      </c>
      <c r="G74" s="84">
        <v>280137</v>
      </c>
      <c r="H74" s="84">
        <v>289131</v>
      </c>
      <c r="I74" s="84">
        <v>328025</v>
      </c>
      <c r="J74" s="85">
        <v>317223</v>
      </c>
      <c r="K74" s="84">
        <v>332077</v>
      </c>
      <c r="L74" s="84">
        <v>348613</v>
      </c>
      <c r="M74" s="84">
        <v>383668</v>
      </c>
      <c r="N74" s="85">
        <v>408982</v>
      </c>
      <c r="O74" s="84">
        <v>452798</v>
      </c>
      <c r="P74" s="84">
        <v>525133</v>
      </c>
      <c r="Q74" s="84">
        <v>638968</v>
      </c>
      <c r="R74" s="85">
        <v>646114</v>
      </c>
      <c r="S74" s="84">
        <v>652819</v>
      </c>
      <c r="T74" s="84">
        <f>SUM(T72:T73)</f>
        <v>755561</v>
      </c>
      <c r="U74" s="84">
        <f>SUM(U72:U73)</f>
        <v>909551</v>
      </c>
      <c r="V74" s="85">
        <v>915646</v>
      </c>
      <c r="W74" s="84">
        <v>865113</v>
      </c>
      <c r="X74" s="84">
        <v>1082195</v>
      </c>
      <c r="Y74" s="84">
        <v>988383</v>
      </c>
      <c r="Z74" s="85">
        <v>1142545</v>
      </c>
      <c r="AA74" s="84">
        <f>AA73+AA72</f>
        <v>1167896</v>
      </c>
      <c r="AB74" s="84">
        <f>AB73+AB72</f>
        <v>1218293</v>
      </c>
    </row>
    <row r="75" spans="2:28" s="34" customFormat="1">
      <c r="F75" s="39"/>
      <c r="J75" s="39"/>
      <c r="N75" s="39"/>
      <c r="R75" s="39"/>
      <c r="V75" s="39"/>
      <c r="Z75" s="39"/>
    </row>
    <row r="76" spans="2:28" s="34" customFormat="1">
      <c r="B76" s="86" t="str">
        <f>IF(Menu!$K$32="PT",Data!F70,Data!E70)</f>
        <v>Total do passivo e patrimônio líquido</v>
      </c>
      <c r="C76" s="65">
        <v>754687</v>
      </c>
      <c r="D76" s="65">
        <v>895998</v>
      </c>
      <c r="E76" s="65">
        <v>958915</v>
      </c>
      <c r="F76" s="66">
        <v>961345</v>
      </c>
      <c r="G76" s="65">
        <v>1170289</v>
      </c>
      <c r="H76" s="65">
        <v>1143934</v>
      </c>
      <c r="I76" s="65">
        <v>1179964</v>
      </c>
      <c r="J76" s="66">
        <v>1268517</v>
      </c>
      <c r="K76" s="65">
        <v>1377375</v>
      </c>
      <c r="L76" s="65">
        <v>1394926</v>
      </c>
      <c r="M76" s="65">
        <v>1467752</v>
      </c>
      <c r="N76" s="66">
        <v>1621634</v>
      </c>
      <c r="O76" s="65">
        <v>1680786</v>
      </c>
      <c r="P76" s="65">
        <v>1891634</v>
      </c>
      <c r="Q76" s="65">
        <v>1983031</v>
      </c>
      <c r="R76" s="66">
        <v>2039019</v>
      </c>
      <c r="S76" s="65">
        <v>2029517</v>
      </c>
      <c r="T76" s="65">
        <v>2064050</v>
      </c>
      <c r="U76" s="65">
        <f>U62+U74</f>
        <v>2469585</v>
      </c>
      <c r="V76" s="66">
        <v>2581180.2718099998</v>
      </c>
      <c r="W76" s="65">
        <v>2501662</v>
      </c>
      <c r="X76" s="65">
        <v>3827834</v>
      </c>
      <c r="Y76" s="65">
        <v>3049801</v>
      </c>
      <c r="Z76" s="66">
        <v>4237860</v>
      </c>
      <c r="AA76" s="65">
        <f>AA74+AA62</f>
        <v>4409236</v>
      </c>
      <c r="AB76" s="65">
        <f>AB74+AB62</f>
        <v>4320423</v>
      </c>
    </row>
    <row r="77" spans="2:28" s="34" customFormat="1"/>
    <row r="78" spans="2:28" s="34" customFormat="1"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E5973-8C76-4756-A0E4-9ADD5AF4A9FA}">
  <sheetPr codeName="Sheet5">
    <tabColor rgb="FF001651"/>
  </sheetPr>
  <dimension ref="B1:AB92"/>
  <sheetViews>
    <sheetView showGridLines="0" zoomScaleNormal="100" workbookViewId="0">
      <pane xSplit="2" ySplit="7" topLeftCell="C58" activePane="bottomRight" state="frozen"/>
      <selection pane="topRight"/>
      <selection pane="bottomLeft"/>
      <selection pane="bottomRight" activeCell="B73" sqref="B73"/>
    </sheetView>
  </sheetViews>
  <sheetFormatPr defaultRowHeight="12.5"/>
  <cols>
    <col min="1" max="1" width="3.54296875" style="25" customWidth="1"/>
    <col min="2" max="2" width="77.81640625" style="25" bestFit="1" customWidth="1"/>
    <col min="3" max="3" width="7.90625" style="25" bestFit="1" customWidth="1"/>
    <col min="4" max="4" width="8.54296875" style="25" bestFit="1" customWidth="1"/>
    <col min="5" max="5" width="8.81640625" style="25" bestFit="1" customWidth="1"/>
    <col min="6" max="6" width="9.36328125" style="25" bestFit="1" customWidth="1"/>
    <col min="7" max="7" width="7.90625" style="25" bestFit="1" customWidth="1"/>
    <col min="8" max="9" width="8.54296875" style="25" bestFit="1" customWidth="1"/>
    <col min="10" max="10" width="9.36328125" style="25" bestFit="1" customWidth="1"/>
    <col min="11" max="11" width="8.7265625" style="25" customWidth="1"/>
    <col min="12" max="13" width="8.54296875" style="25" bestFit="1" customWidth="1"/>
    <col min="14" max="14" width="9.36328125" style="25" bestFit="1" customWidth="1"/>
    <col min="15" max="15" width="8.54296875" style="25" bestFit="1" customWidth="1"/>
    <col min="16" max="17" width="8.81640625" style="25" bestFit="1" customWidth="1"/>
    <col min="18" max="18" width="9.36328125" style="25" bestFit="1" customWidth="1"/>
    <col min="19" max="20" width="8.81640625" style="25" bestFit="1" customWidth="1"/>
    <col min="21" max="21" width="8.54296875" style="25" bestFit="1" customWidth="1"/>
    <col min="22" max="22" width="9.36328125" style="25" bestFit="1" customWidth="1"/>
    <col min="23" max="25" width="8.81640625" style="25" bestFit="1" customWidth="1"/>
    <col min="26" max="28" width="9.36328125" style="25" bestFit="1" customWidth="1"/>
    <col min="29" max="16369" width="4.81640625" style="25" bestFit="1" customWidth="1"/>
    <col min="16370" max="16384" width="4.81640625" style="25" customWidth="1"/>
  </cols>
  <sheetData>
    <row r="1" spans="2:28" s="17" customFormat="1"/>
    <row r="2" spans="2:28" s="17" customFormat="1"/>
    <row r="3" spans="2:28" s="17" customFormat="1"/>
    <row r="4" spans="2:28" s="17" customFormat="1"/>
    <row r="5" spans="2:28" s="17" customFormat="1">
      <c r="B5" s="24"/>
    </row>
    <row r="6" spans="2:28" s="17" customFormat="1">
      <c r="B6" s="24"/>
    </row>
    <row r="7" spans="2:28" s="17" customFormat="1">
      <c r="B7" s="26" t="str">
        <f>IF(Menu!$K$32="PT",Data!H3,Data!G3)</f>
        <v>FLUXO DE CAIXA - CONSOLIDADO</v>
      </c>
      <c r="C7" s="20" t="str">
        <f>'Indicadores Op. | Op. Indicator'!C7</f>
        <v>1T20</v>
      </c>
      <c r="D7" s="20" t="str">
        <f>'Indicadores Op. | Op. Indicator'!D7</f>
        <v>2T20</v>
      </c>
      <c r="E7" s="20" t="str">
        <f>'Indicadores Op. | Op. Indicator'!E7</f>
        <v>3T20</v>
      </c>
      <c r="F7" s="20" t="str">
        <f>'Indicadores Op. | Op. Indicator'!F7</f>
        <v>4T20</v>
      </c>
      <c r="G7" s="20" t="str">
        <f>'Indicadores Op. | Op. Indicator'!H7</f>
        <v>1T21</v>
      </c>
      <c r="H7" s="20" t="str">
        <f>'Indicadores Op. | Op. Indicator'!I7</f>
        <v>2T21</v>
      </c>
      <c r="I7" s="20" t="str">
        <f>'Indicadores Op. | Op. Indicator'!J7</f>
        <v>3T21</v>
      </c>
      <c r="J7" s="20" t="str">
        <f>'Indicadores Op. | Op. Indicator'!K7</f>
        <v>4T21</v>
      </c>
      <c r="K7" s="20" t="str">
        <f>'Indicadores Op. | Op. Indicator'!M7</f>
        <v>1T22</v>
      </c>
      <c r="L7" s="20" t="str">
        <f>'Indicadores Op. | Op. Indicator'!N7</f>
        <v>2T22</v>
      </c>
      <c r="M7" s="20" t="str">
        <f>'Indicadores Op. | Op. Indicator'!O7</f>
        <v>3T22</v>
      </c>
      <c r="N7" s="20" t="str">
        <f>'Indicadores Op. | Op. Indicator'!P7</f>
        <v>4T22</v>
      </c>
      <c r="O7" s="20" t="str">
        <f>'Indicadores Op. | Op. Indicator'!R7</f>
        <v>1T23</v>
      </c>
      <c r="P7" s="20" t="str">
        <f>'Indicadores Op. | Op. Indicator'!S7</f>
        <v>2T23</v>
      </c>
      <c r="Q7" s="20" t="str">
        <f>'Indicadores Op. | Op. Indicator'!T7</f>
        <v>3T23</v>
      </c>
      <c r="R7" s="20" t="str">
        <f>'Indicadores Op. | Op. Indicator'!U7</f>
        <v>4T23</v>
      </c>
      <c r="S7" s="20" t="str">
        <f>'Indicadores Op. | Op. Indicator'!W7</f>
        <v>1T24</v>
      </c>
      <c r="T7" s="20" t="str">
        <f>'Indicadores Op. | Op. Indicator'!X7</f>
        <v>2T24</v>
      </c>
      <c r="U7" s="20" t="str">
        <f>'Indicadores Op. | Op. Indicator'!Y7</f>
        <v>3T24</v>
      </c>
      <c r="V7" s="20" t="str">
        <f>'Indicadores Op. | Op. Indicator'!Z7</f>
        <v>4T24</v>
      </c>
      <c r="W7" s="20" t="str">
        <f>'Indicadores Op. | Op. Indicator'!AB7</f>
        <v>1T25</v>
      </c>
      <c r="X7" s="20" t="str">
        <f>'Indicadores Op. | Op. Indicator'!AC7</f>
        <v>2T25</v>
      </c>
      <c r="Y7" s="20" t="str">
        <f>'Indicadores Op. | Op. Indicator'!AD7</f>
        <v>3T25</v>
      </c>
      <c r="Z7" s="20" t="s">
        <v>403</v>
      </c>
      <c r="AA7" s="20" t="s">
        <v>414</v>
      </c>
      <c r="AB7" s="20" t="s">
        <v>411</v>
      </c>
    </row>
    <row r="8" spans="2:28" s="34" customFormat="1" ht="15.5" customHeight="1">
      <c r="B8" s="49" t="str">
        <f>IF(Menu!$K$32="PT",Data!H5,Data!G5)</f>
        <v>Fluxo de caixa das atividades operacionais</v>
      </c>
      <c r="F8" s="39"/>
      <c r="J8" s="39"/>
      <c r="N8" s="39"/>
      <c r="R8" s="39"/>
      <c r="V8" s="39"/>
      <c r="Z8" s="39"/>
    </row>
    <row r="9" spans="2:28" s="34" customFormat="1">
      <c r="B9" s="34" t="str">
        <f>IF(Menu!$K$32="PT",Data!H7,Data!G7)</f>
        <v>Resultado antes da contribuição social e imposto de renda</v>
      </c>
      <c r="C9" s="32">
        <v>25376</v>
      </c>
      <c r="D9" s="32">
        <v>57486</v>
      </c>
      <c r="E9" s="32">
        <v>95743</v>
      </c>
      <c r="F9" s="33">
        <v>152187</v>
      </c>
      <c r="G9" s="32">
        <v>56038</v>
      </c>
      <c r="H9" s="32">
        <v>80958</v>
      </c>
      <c r="I9" s="32">
        <v>127764</v>
      </c>
      <c r="J9" s="33">
        <v>161897</v>
      </c>
      <c r="K9" s="32">
        <v>29953</v>
      </c>
      <c r="L9" s="32">
        <v>56204</v>
      </c>
      <c r="M9" s="32">
        <v>100617</v>
      </c>
      <c r="N9" s="33">
        <v>166321</v>
      </c>
      <c r="O9" s="32">
        <v>53546</v>
      </c>
      <c r="P9" s="32">
        <v>81045</v>
      </c>
      <c r="Q9" s="32">
        <v>224994</v>
      </c>
      <c r="R9" s="33">
        <v>324538</v>
      </c>
      <c r="S9" s="32">
        <v>61050</v>
      </c>
      <c r="T9" s="32">
        <v>179349</v>
      </c>
      <c r="U9" s="32">
        <v>327532</v>
      </c>
      <c r="V9" s="33">
        <v>446347</v>
      </c>
      <c r="W9" s="32">
        <v>97678</v>
      </c>
      <c r="X9" s="32">
        <v>222180</v>
      </c>
      <c r="Y9" s="32">
        <v>340039</v>
      </c>
      <c r="Z9" s="33">
        <v>508962</v>
      </c>
      <c r="AA9" s="32">
        <v>159466</v>
      </c>
      <c r="AB9" s="32">
        <v>65069</v>
      </c>
    </row>
    <row r="10" spans="2:28" s="34" customFormat="1" ht="25">
      <c r="B10" s="87" t="str">
        <f>IF(Menu!$K$32="PT",Data!H9,Data!G9)</f>
        <v>Ajustes para reconciliar o resultado do exercício com recursos provenientes de atividades operacionais:</v>
      </c>
      <c r="C10" s="32"/>
      <c r="D10" s="32"/>
      <c r="E10" s="32"/>
      <c r="F10" s="33"/>
      <c r="G10" s="32"/>
      <c r="H10" s="32"/>
      <c r="I10" s="32"/>
      <c r="J10" s="33"/>
      <c r="K10" s="32"/>
      <c r="L10" s="32"/>
      <c r="M10" s="32"/>
      <c r="N10" s="33"/>
      <c r="O10" s="32"/>
      <c r="P10" s="32">
        <v>0</v>
      </c>
      <c r="Q10" s="32"/>
      <c r="R10" s="33"/>
      <c r="S10" s="32"/>
      <c r="T10" s="32"/>
      <c r="U10" s="32"/>
      <c r="V10" s="33"/>
      <c r="W10" s="32"/>
      <c r="X10" s="32"/>
      <c r="Y10" s="32"/>
      <c r="Z10" s="33"/>
      <c r="AA10" s="32"/>
      <c r="AB10" s="32"/>
    </row>
    <row r="11" spans="2:28" s="34" customFormat="1">
      <c r="B11" s="34" t="str">
        <f>IF(Menu!$K$32="PT",Data!H10,Data!G10)</f>
        <v>Tributos diferidos sobre as receitas</v>
      </c>
      <c r="C11" s="32">
        <v>4433</v>
      </c>
      <c r="D11" s="32">
        <v>941</v>
      </c>
      <c r="E11" s="32">
        <v>-10</v>
      </c>
      <c r="F11" s="33">
        <v>1092</v>
      </c>
      <c r="G11" s="32">
        <v>3774</v>
      </c>
      <c r="H11" s="32">
        <v>2626</v>
      </c>
      <c r="I11" s="32">
        <v>3100</v>
      </c>
      <c r="J11" s="33">
        <v>1926</v>
      </c>
      <c r="K11" s="32">
        <v>2575</v>
      </c>
      <c r="L11" s="32">
        <v>2256</v>
      </c>
      <c r="M11" s="32">
        <v>5043</v>
      </c>
      <c r="N11" s="33">
        <v>7871</v>
      </c>
      <c r="O11" s="32">
        <v>5184</v>
      </c>
      <c r="P11" s="32">
        <v>3046</v>
      </c>
      <c r="Q11" s="32">
        <v>9795</v>
      </c>
      <c r="R11" s="33">
        <v>11803</v>
      </c>
      <c r="S11" s="32">
        <v>1408</v>
      </c>
      <c r="T11" s="32">
        <v>3454</v>
      </c>
      <c r="U11" s="32">
        <v>7001</v>
      </c>
      <c r="V11" s="33">
        <v>7888</v>
      </c>
      <c r="W11" s="32">
        <v>4511</v>
      </c>
      <c r="X11" s="32">
        <v>8599</v>
      </c>
      <c r="Y11" s="32">
        <v>9986</v>
      </c>
      <c r="Z11" s="33">
        <v>19592</v>
      </c>
      <c r="AA11" s="32">
        <v>7518</v>
      </c>
      <c r="AB11" s="32">
        <v>4344</v>
      </c>
    </row>
    <row r="12" spans="2:28" s="34" customFormat="1">
      <c r="B12" s="34" t="s">
        <v>416</v>
      </c>
      <c r="C12" s="32"/>
      <c r="D12" s="32"/>
      <c r="E12" s="32"/>
      <c r="F12" s="33"/>
      <c r="G12" s="32"/>
      <c r="H12" s="32"/>
      <c r="I12" s="32"/>
      <c r="J12" s="33"/>
      <c r="K12" s="32"/>
      <c r="L12" s="32"/>
      <c r="M12" s="32"/>
      <c r="N12" s="33"/>
      <c r="O12" s="32"/>
      <c r="P12" s="32"/>
      <c r="Q12" s="32"/>
      <c r="R12" s="33"/>
      <c r="S12" s="32"/>
      <c r="T12" s="32"/>
      <c r="U12" s="32"/>
      <c r="V12" s="33"/>
      <c r="W12" s="32"/>
      <c r="X12" s="32"/>
      <c r="Y12" s="32"/>
      <c r="Z12" s="33"/>
      <c r="AA12" s="32">
        <v>0</v>
      </c>
      <c r="AB12" s="32"/>
    </row>
    <row r="13" spans="2:28" s="34" customFormat="1">
      <c r="B13" s="34" t="str">
        <f>IF(Menu!$K$32="PT",Data!H11,Data!G11)</f>
        <v>Depreciação e amortização</v>
      </c>
      <c r="C13" s="32">
        <v>0</v>
      </c>
      <c r="D13" s="32">
        <v>8201</v>
      </c>
      <c r="E13" s="32">
        <v>14051</v>
      </c>
      <c r="F13" s="33">
        <v>280</v>
      </c>
      <c r="G13" s="32">
        <v>187</v>
      </c>
      <c r="H13" s="32">
        <v>379</v>
      </c>
      <c r="I13" s="32">
        <v>530</v>
      </c>
      <c r="J13" s="33">
        <v>696</v>
      </c>
      <c r="K13" s="32">
        <v>190</v>
      </c>
      <c r="L13" s="32">
        <v>498</v>
      </c>
      <c r="M13" s="32">
        <v>826</v>
      </c>
      <c r="N13" s="33">
        <v>1338</v>
      </c>
      <c r="O13" s="32">
        <v>418</v>
      </c>
      <c r="P13" s="32">
        <v>338</v>
      </c>
      <c r="Q13" s="32">
        <v>1215</v>
      </c>
      <c r="R13" s="33">
        <v>1708</v>
      </c>
      <c r="S13" s="32">
        <v>748</v>
      </c>
      <c r="T13" s="32">
        <v>2269</v>
      </c>
      <c r="U13" s="32">
        <v>3822</v>
      </c>
      <c r="V13" s="33">
        <v>4029</v>
      </c>
      <c r="W13" s="32">
        <v>1063</v>
      </c>
      <c r="X13" s="32">
        <v>1583</v>
      </c>
      <c r="Y13" s="32">
        <v>3728</v>
      </c>
      <c r="Z13" s="33">
        <v>4251</v>
      </c>
      <c r="AA13" s="32">
        <v>12750</v>
      </c>
      <c r="AB13" s="32">
        <v>5808</v>
      </c>
    </row>
    <row r="14" spans="2:28" s="34" customFormat="1">
      <c r="B14" s="34" t="str">
        <f>IF(Menu!$K$32="PT",Data!H12,Data!G12)</f>
        <v>Depreciação de estandes de vendas</v>
      </c>
      <c r="C14" s="32">
        <v>0</v>
      </c>
      <c r="D14" s="32">
        <v>0</v>
      </c>
      <c r="E14" s="32">
        <v>0</v>
      </c>
      <c r="F14" s="33">
        <v>14500</v>
      </c>
      <c r="G14" s="32">
        <v>5033</v>
      </c>
      <c r="H14" s="32">
        <v>10670</v>
      </c>
      <c r="I14" s="32">
        <v>13314</v>
      </c>
      <c r="J14" s="33">
        <v>18608</v>
      </c>
      <c r="K14" s="32">
        <v>1703</v>
      </c>
      <c r="L14" s="32">
        <v>9998</v>
      </c>
      <c r="M14" s="32">
        <v>14991</v>
      </c>
      <c r="N14" s="33">
        <v>18129</v>
      </c>
      <c r="O14" s="32">
        <v>3094</v>
      </c>
      <c r="P14" s="32">
        <v>484</v>
      </c>
      <c r="Q14" s="32">
        <v>7966</v>
      </c>
      <c r="R14" s="33">
        <v>12000</v>
      </c>
      <c r="S14" s="32">
        <v>2495</v>
      </c>
      <c r="T14" s="32">
        <v>4612</v>
      </c>
      <c r="U14" s="32">
        <v>8297</v>
      </c>
      <c r="V14" s="33">
        <v>11113</v>
      </c>
      <c r="W14" s="32">
        <v>4033</v>
      </c>
      <c r="X14" s="32">
        <v>7202</v>
      </c>
      <c r="Y14" s="32">
        <v>10746</v>
      </c>
      <c r="Z14" s="33">
        <v>15146</v>
      </c>
      <c r="AA14" s="32">
        <v>0</v>
      </c>
      <c r="AB14" s="32">
        <v>3871</v>
      </c>
    </row>
    <row r="15" spans="2:28" s="34" customFormat="1">
      <c r="B15" s="34" t="str">
        <f>IF(Menu!$K$32="PT",Data!H13,Data!G13)</f>
        <v>Depreciação de direito e uso</v>
      </c>
      <c r="C15" s="88">
        <v>0</v>
      </c>
      <c r="D15" s="88">
        <v>0</v>
      </c>
      <c r="E15" s="88">
        <v>0</v>
      </c>
      <c r="F15" s="33">
        <v>0</v>
      </c>
      <c r="G15" s="88">
        <v>0</v>
      </c>
      <c r="H15" s="88">
        <v>0</v>
      </c>
      <c r="I15" s="88"/>
      <c r="J15" s="33">
        <v>0</v>
      </c>
      <c r="K15" s="88">
        <v>598</v>
      </c>
      <c r="L15" s="88">
        <v>1230</v>
      </c>
      <c r="M15" s="88">
        <v>1771</v>
      </c>
      <c r="N15" s="33">
        <v>2839</v>
      </c>
      <c r="O15" s="88">
        <v>428</v>
      </c>
      <c r="P15" s="32">
        <v>624</v>
      </c>
      <c r="Q15" s="32">
        <v>1648</v>
      </c>
      <c r="R15" s="33">
        <v>3321</v>
      </c>
      <c r="S15" s="32">
        <v>1159</v>
      </c>
      <c r="T15" s="32">
        <v>2006</v>
      </c>
      <c r="U15" s="32">
        <v>2832</v>
      </c>
      <c r="V15" s="33">
        <v>3663</v>
      </c>
      <c r="W15" s="32">
        <v>875</v>
      </c>
      <c r="X15" s="32">
        <v>1561</v>
      </c>
      <c r="Y15" s="32">
        <v>2407</v>
      </c>
      <c r="Z15" s="33">
        <v>3396</v>
      </c>
      <c r="AA15" s="32">
        <v>0</v>
      </c>
      <c r="AB15" s="32">
        <v>817</v>
      </c>
    </row>
    <row r="16" spans="2:28" s="34" customFormat="1">
      <c r="B16" s="34" t="str">
        <f>IF(Menu!$K$32="PT",Data!H14,Data!G14)</f>
        <v>Amortização de arrendamentos</v>
      </c>
      <c r="C16" s="32">
        <v>0</v>
      </c>
      <c r="D16" s="32">
        <v>0</v>
      </c>
      <c r="E16" s="32">
        <v>0</v>
      </c>
      <c r="F16" s="33">
        <v>1174</v>
      </c>
      <c r="G16" s="32">
        <v>315</v>
      </c>
      <c r="H16" s="32">
        <v>637</v>
      </c>
      <c r="I16" s="32">
        <v>1143</v>
      </c>
      <c r="J16" s="33">
        <v>1651</v>
      </c>
      <c r="K16" s="32">
        <v>0</v>
      </c>
      <c r="L16" s="32">
        <v>0</v>
      </c>
      <c r="M16" s="32">
        <v>0</v>
      </c>
      <c r="N16" s="33">
        <v>0</v>
      </c>
      <c r="O16" s="32">
        <v>0</v>
      </c>
      <c r="P16" s="32">
        <v>0</v>
      </c>
      <c r="Q16" s="32">
        <v>0</v>
      </c>
      <c r="R16" s="33">
        <v>0</v>
      </c>
      <c r="S16" s="32">
        <v>0</v>
      </c>
      <c r="T16" s="32">
        <v>0</v>
      </c>
      <c r="U16" s="32">
        <v>0</v>
      </c>
      <c r="V16" s="33">
        <v>0</v>
      </c>
      <c r="W16" s="32">
        <v>0</v>
      </c>
      <c r="X16" s="32">
        <v>0</v>
      </c>
      <c r="Y16" s="32">
        <v>0</v>
      </c>
      <c r="Z16" s="33">
        <v>0</v>
      </c>
      <c r="AA16" s="32">
        <v>0</v>
      </c>
      <c r="AB16" s="32">
        <v>0</v>
      </c>
    </row>
    <row r="17" spans="2:28" s="34" customFormat="1">
      <c r="B17" s="34" t="str">
        <f>IF(Menu!$K$32="PT",Data!H15,Data!G15)</f>
        <v>Resultado de equivalência patrimonial</v>
      </c>
      <c r="C17" s="32">
        <v>258</v>
      </c>
      <c r="D17" s="32">
        <v>0</v>
      </c>
      <c r="E17" s="32">
        <v>1316</v>
      </c>
      <c r="F17" s="33">
        <v>0</v>
      </c>
      <c r="G17" s="32">
        <v>0</v>
      </c>
      <c r="H17" s="32">
        <v>-1</v>
      </c>
      <c r="I17" s="32">
        <v>-1</v>
      </c>
      <c r="J17" s="33">
        <v>2</v>
      </c>
      <c r="K17" s="32">
        <v>3</v>
      </c>
      <c r="L17" s="32">
        <v>2</v>
      </c>
      <c r="M17" s="32">
        <v>5</v>
      </c>
      <c r="N17" s="33">
        <v>464</v>
      </c>
      <c r="O17" s="32">
        <v>0</v>
      </c>
      <c r="P17" s="32">
        <v>195</v>
      </c>
      <c r="Q17" s="32">
        <v>341</v>
      </c>
      <c r="R17" s="33">
        <v>473</v>
      </c>
      <c r="S17" s="32">
        <v>0</v>
      </c>
      <c r="T17" s="32">
        <v>248</v>
      </c>
      <c r="U17" s="32">
        <v>248</v>
      </c>
      <c r="V17" s="33">
        <v>2120</v>
      </c>
      <c r="W17" s="32">
        <v>94</v>
      </c>
      <c r="X17" s="32">
        <v>849</v>
      </c>
      <c r="Y17" s="32">
        <v>1083</v>
      </c>
      <c r="Z17" s="33">
        <v>1083</v>
      </c>
      <c r="AA17" s="32">
        <v>151</v>
      </c>
      <c r="AB17" s="32">
        <v>0</v>
      </c>
    </row>
    <row r="18" spans="2:28" s="34" customFormat="1">
      <c r="B18" s="34" t="str">
        <f>IF(Menu!$K$32="PT",Data!H16,Data!G16)</f>
        <v>Outros resultados em investimentos</v>
      </c>
      <c r="C18" s="32">
        <v>0</v>
      </c>
      <c r="D18" s="32">
        <v>0</v>
      </c>
      <c r="E18" s="32">
        <v>0</v>
      </c>
      <c r="F18" s="33">
        <v>0</v>
      </c>
      <c r="G18" s="32">
        <v>0</v>
      </c>
      <c r="H18" s="32">
        <v>0</v>
      </c>
      <c r="I18" s="32">
        <v>0</v>
      </c>
      <c r="J18" s="33">
        <v>0</v>
      </c>
      <c r="K18" s="32">
        <v>0</v>
      </c>
      <c r="L18" s="32">
        <v>0</v>
      </c>
      <c r="M18" s="32">
        <v>0</v>
      </c>
      <c r="N18" s="33">
        <v>0</v>
      </c>
      <c r="O18" s="32">
        <v>0</v>
      </c>
      <c r="P18" s="32">
        <v>0</v>
      </c>
      <c r="Q18" s="32">
        <v>0</v>
      </c>
      <c r="R18" s="33">
        <v>0</v>
      </c>
      <c r="S18" s="32">
        <v>0</v>
      </c>
      <c r="T18" s="32">
        <v>0</v>
      </c>
      <c r="U18" s="32">
        <v>0</v>
      </c>
      <c r="V18" s="33">
        <v>0</v>
      </c>
      <c r="W18" s="32">
        <v>0</v>
      </c>
      <c r="X18" s="32">
        <v>0</v>
      </c>
      <c r="Y18" s="32">
        <v>0</v>
      </c>
      <c r="Z18" s="33">
        <v>0</v>
      </c>
      <c r="AA18" s="32">
        <v>0</v>
      </c>
      <c r="AB18" s="32">
        <v>0</v>
      </c>
    </row>
    <row r="19" spans="2:28" s="34" customFormat="1">
      <c r="B19" s="34" t="str">
        <f>IF(Menu!$K$32="PT",Data!H17,Data!G17)</f>
        <v>Encargos financeiros sobre empréstimos e financiamentos</v>
      </c>
      <c r="C19" s="32">
        <v>607</v>
      </c>
      <c r="D19" s="32">
        <v>551</v>
      </c>
      <c r="E19" s="32">
        <v>1029</v>
      </c>
      <c r="F19" s="33">
        <v>829</v>
      </c>
      <c r="G19" s="32">
        <v>0</v>
      </c>
      <c r="H19" s="32">
        <v>1</v>
      </c>
      <c r="I19" s="32">
        <v>0</v>
      </c>
      <c r="J19" s="33">
        <v>0</v>
      </c>
      <c r="K19" s="32">
        <v>2586</v>
      </c>
      <c r="L19" s="32">
        <v>3186</v>
      </c>
      <c r="M19" s="32">
        <v>6220</v>
      </c>
      <c r="N19" s="33">
        <v>14014</v>
      </c>
      <c r="O19" s="32">
        <v>3117</v>
      </c>
      <c r="P19" s="32">
        <v>11995</v>
      </c>
      <c r="Q19" s="32">
        <v>22782</v>
      </c>
      <c r="R19" s="33">
        <v>19936</v>
      </c>
      <c r="S19" s="32">
        <v>3735</v>
      </c>
      <c r="T19" s="32">
        <v>3404</v>
      </c>
      <c r="U19" s="32">
        <v>4906</v>
      </c>
      <c r="V19" s="33">
        <v>4977</v>
      </c>
      <c r="W19" s="32">
        <v>92</v>
      </c>
      <c r="X19" s="32">
        <v>2861</v>
      </c>
      <c r="Y19" s="32">
        <v>3017</v>
      </c>
      <c r="Z19" s="33">
        <v>11456</v>
      </c>
      <c r="AA19" s="32">
        <v>3650</v>
      </c>
      <c r="AB19" s="32">
        <v>3650</v>
      </c>
    </row>
    <row r="20" spans="2:28" s="34" customFormat="1">
      <c r="B20" s="34" t="str">
        <f>IF(Menu!$K$32="PT",Data!H18,Data!G18)</f>
        <v xml:space="preserve">Encargos financeiros sobre CRI </v>
      </c>
      <c r="C20" s="32">
        <v>0</v>
      </c>
      <c r="D20" s="32">
        <v>0</v>
      </c>
      <c r="E20" s="32">
        <v>0</v>
      </c>
      <c r="F20" s="33">
        <v>0</v>
      </c>
      <c r="G20" s="32">
        <v>143</v>
      </c>
      <c r="H20" s="32">
        <v>943</v>
      </c>
      <c r="I20" s="32">
        <v>1003</v>
      </c>
      <c r="J20" s="33">
        <v>1823</v>
      </c>
      <c r="K20" s="32">
        <v>1699</v>
      </c>
      <c r="L20" s="32">
        <v>2478</v>
      </c>
      <c r="M20" s="32">
        <v>2604</v>
      </c>
      <c r="N20" s="33">
        <v>4024</v>
      </c>
      <c r="O20" s="32">
        <v>1255</v>
      </c>
      <c r="P20" s="32">
        <v>0</v>
      </c>
      <c r="Q20" s="32">
        <v>2146</v>
      </c>
      <c r="R20" s="33">
        <v>2146</v>
      </c>
      <c r="S20" s="32">
        <v>0</v>
      </c>
      <c r="T20" s="32">
        <v>0</v>
      </c>
      <c r="U20" s="32">
        <v>374</v>
      </c>
      <c r="V20" s="33">
        <v>14781</v>
      </c>
      <c r="W20" s="32">
        <v>12744</v>
      </c>
      <c r="X20" s="32">
        <v>23721</v>
      </c>
      <c r="Y20" s="32">
        <v>41638</v>
      </c>
      <c r="Z20" s="33">
        <v>64900</v>
      </c>
      <c r="AA20" s="32">
        <v>49002</v>
      </c>
      <c r="AB20" s="32">
        <v>23756</v>
      </c>
    </row>
    <row r="21" spans="2:28" s="34" customFormat="1">
      <c r="B21" s="34" t="str">
        <f>IF(Menu!$K$32="PT",Data!H19,Data!G19)</f>
        <v>Encargos financeiros sobre arrendamentos</v>
      </c>
      <c r="C21" s="32">
        <v>0</v>
      </c>
      <c r="D21" s="32">
        <v>0</v>
      </c>
      <c r="E21" s="32">
        <v>0</v>
      </c>
      <c r="F21" s="33">
        <v>416</v>
      </c>
      <c r="G21" s="32">
        <v>129</v>
      </c>
      <c r="H21" s="32">
        <v>450</v>
      </c>
      <c r="I21" s="32">
        <v>407</v>
      </c>
      <c r="J21" s="33">
        <v>243</v>
      </c>
      <c r="K21" s="32">
        <v>449</v>
      </c>
      <c r="L21" s="32">
        <v>304</v>
      </c>
      <c r="M21" s="32">
        <v>227</v>
      </c>
      <c r="N21" s="33">
        <v>355</v>
      </c>
      <c r="O21" s="32">
        <v>-84</v>
      </c>
      <c r="P21" s="32">
        <v>-54</v>
      </c>
      <c r="Q21" s="32">
        <v>-226</v>
      </c>
      <c r="R21" s="33">
        <v>1191</v>
      </c>
      <c r="S21" s="32">
        <v>370</v>
      </c>
      <c r="T21" s="32">
        <v>1151</v>
      </c>
      <c r="U21" s="32">
        <v>1781</v>
      </c>
      <c r="V21" s="33">
        <v>2161</v>
      </c>
      <c r="W21" s="32">
        <v>387</v>
      </c>
      <c r="X21" s="32">
        <v>788</v>
      </c>
      <c r="Y21" s="32">
        <v>1540</v>
      </c>
      <c r="Z21" s="33">
        <v>1224</v>
      </c>
      <c r="AA21" s="32">
        <v>385</v>
      </c>
      <c r="AB21" s="32">
        <v>384</v>
      </c>
    </row>
    <row r="22" spans="2:28" s="34" customFormat="1">
      <c r="B22" s="34" t="str">
        <f>IF(Menu!$K$32="PT",Data!H20,Data!G20)</f>
        <v>Reconhecimento de plano de ações</v>
      </c>
      <c r="C22" s="32">
        <v>0</v>
      </c>
      <c r="D22" s="32">
        <v>0</v>
      </c>
      <c r="E22" s="32">
        <v>0</v>
      </c>
      <c r="F22" s="33">
        <v>0</v>
      </c>
      <c r="G22" s="32">
        <v>0</v>
      </c>
      <c r="H22" s="32">
        <v>0</v>
      </c>
      <c r="I22" s="32">
        <v>0</v>
      </c>
      <c r="J22" s="33">
        <v>0</v>
      </c>
      <c r="K22" s="32">
        <v>0</v>
      </c>
      <c r="L22" s="32">
        <v>1040</v>
      </c>
      <c r="M22" s="32">
        <v>1561</v>
      </c>
      <c r="N22" s="33">
        <v>2077</v>
      </c>
      <c r="O22" s="32">
        <v>561</v>
      </c>
      <c r="P22" s="32">
        <v>526</v>
      </c>
      <c r="Q22" s="32">
        <v>1613</v>
      </c>
      <c r="R22" s="33">
        <v>2139</v>
      </c>
      <c r="S22" s="32">
        <v>725</v>
      </c>
      <c r="T22" s="32">
        <v>1564</v>
      </c>
      <c r="U22" s="32">
        <v>1848</v>
      </c>
      <c r="V22" s="33">
        <v>2123</v>
      </c>
      <c r="W22" s="32">
        <v>269</v>
      </c>
      <c r="X22" s="32">
        <v>542</v>
      </c>
      <c r="Y22" s="32">
        <v>817</v>
      </c>
      <c r="Z22" s="33">
        <v>1046</v>
      </c>
      <c r="AA22" s="32">
        <v>539</v>
      </c>
      <c r="AB22" s="32">
        <v>267</v>
      </c>
    </row>
    <row r="23" spans="2:28" s="34" customFormat="1">
      <c r="B23" s="34" t="str">
        <f>IF(Menu!$K$32="PT",Data!H21,Data!G21)</f>
        <v>Reversão (Provisão) para distrato</v>
      </c>
      <c r="C23" s="32">
        <v>0</v>
      </c>
      <c r="D23" s="32">
        <v>0</v>
      </c>
      <c r="E23" s="32">
        <v>0</v>
      </c>
      <c r="F23" s="33">
        <v>4831</v>
      </c>
      <c r="G23" s="32">
        <v>3720</v>
      </c>
      <c r="H23" s="32">
        <v>984</v>
      </c>
      <c r="I23" s="32">
        <v>-87</v>
      </c>
      <c r="J23" s="33">
        <v>-1409</v>
      </c>
      <c r="K23" s="32">
        <v>1440</v>
      </c>
      <c r="L23" s="32">
        <v>-1293</v>
      </c>
      <c r="M23" s="32">
        <v>1066</v>
      </c>
      <c r="N23" s="33">
        <v>-2539</v>
      </c>
      <c r="O23" s="32">
        <v>15613</v>
      </c>
      <c r="P23" s="32">
        <v>5413</v>
      </c>
      <c r="Q23" s="32">
        <v>55202</v>
      </c>
      <c r="R23" s="33">
        <v>76681</v>
      </c>
      <c r="S23" s="32">
        <v>25687</v>
      </c>
      <c r="T23" s="32">
        <v>-4030</v>
      </c>
      <c r="U23" s="32">
        <v>13908</v>
      </c>
      <c r="V23" s="33">
        <v>23930</v>
      </c>
      <c r="W23" s="32">
        <v>17376</v>
      </c>
      <c r="X23" s="32">
        <v>1497</v>
      </c>
      <c r="Y23" s="32">
        <v>26534</v>
      </c>
      <c r="Z23" s="33">
        <v>34872</v>
      </c>
      <c r="AA23" s="32">
        <v>-6606</v>
      </c>
      <c r="AB23" s="32">
        <v>27303</v>
      </c>
    </row>
    <row r="24" spans="2:28" s="34" customFormat="1">
      <c r="B24" s="34" t="str">
        <f>IF(Menu!$K$32="PT",Data!H22,Data!G22)</f>
        <v>Receita de indenização por distrato</v>
      </c>
      <c r="C24" s="32">
        <v>0</v>
      </c>
      <c r="D24" s="32">
        <v>0</v>
      </c>
      <c r="E24" s="32">
        <v>0</v>
      </c>
      <c r="F24" s="33">
        <v>65</v>
      </c>
      <c r="G24" s="32">
        <v>49</v>
      </c>
      <c r="H24" s="32">
        <v>-93</v>
      </c>
      <c r="I24" s="32">
        <v>-168</v>
      </c>
      <c r="J24" s="33">
        <v>-137</v>
      </c>
      <c r="K24" s="32">
        <v>197</v>
      </c>
      <c r="L24" s="32">
        <v>225</v>
      </c>
      <c r="M24" s="32">
        <v>138</v>
      </c>
      <c r="N24" s="33">
        <v>241</v>
      </c>
      <c r="O24" s="32">
        <v>-309</v>
      </c>
      <c r="P24" s="32">
        <v>-513</v>
      </c>
      <c r="Q24" s="32">
        <v>-1785</v>
      </c>
      <c r="R24" s="33">
        <v>-2470</v>
      </c>
      <c r="S24" s="32">
        <v>-1710</v>
      </c>
      <c r="T24" s="32">
        <v>-1929</v>
      </c>
      <c r="U24" s="32">
        <v>-1315</v>
      </c>
      <c r="V24" s="33">
        <v>-2125</v>
      </c>
      <c r="W24" s="32">
        <v>-486</v>
      </c>
      <c r="X24" s="32">
        <v>-266</v>
      </c>
      <c r="Y24" s="32">
        <v>-1828</v>
      </c>
      <c r="Z24" s="33">
        <v>6722</v>
      </c>
      <c r="AA24" s="32">
        <v>-6590</v>
      </c>
      <c r="AB24" s="32">
        <v>-7896</v>
      </c>
    </row>
    <row r="25" spans="2:28" s="34" customFormat="1">
      <c r="B25" s="34" t="str">
        <f>IF(Menu!$K$32="PT",Data!H23,Data!G23)</f>
        <v>Provisão para distratos em custos</v>
      </c>
      <c r="C25" s="88">
        <v>-1927</v>
      </c>
      <c r="D25" s="88">
        <v>3102</v>
      </c>
      <c r="E25" s="88">
        <v>971</v>
      </c>
      <c r="F25" s="33">
        <v>-2592</v>
      </c>
      <c r="G25" s="88">
        <v>-2263</v>
      </c>
      <c r="H25" s="88">
        <v>-1236</v>
      </c>
      <c r="I25" s="88">
        <v>-532</v>
      </c>
      <c r="J25" s="33">
        <v>45</v>
      </c>
      <c r="K25" s="88">
        <v>-1311</v>
      </c>
      <c r="L25" s="88">
        <v>504</v>
      </c>
      <c r="M25" s="88">
        <v>-907</v>
      </c>
      <c r="N25" s="33">
        <v>1535</v>
      </c>
      <c r="O25" s="88">
        <v>-10621</v>
      </c>
      <c r="P25" s="32">
        <v>-3193</v>
      </c>
      <c r="Q25" s="32">
        <v>-35862</v>
      </c>
      <c r="R25" s="33">
        <v>-49043</v>
      </c>
      <c r="S25" s="32">
        <v>-11096</v>
      </c>
      <c r="T25" s="32">
        <v>6371</v>
      </c>
      <c r="U25" s="32">
        <v>-5118</v>
      </c>
      <c r="V25" s="33">
        <v>-11165</v>
      </c>
      <c r="W25" s="32">
        <v>-10739</v>
      </c>
      <c r="X25" s="32">
        <v>-1561</v>
      </c>
      <c r="Y25" s="32">
        <v>-16134</v>
      </c>
      <c r="Z25" s="33">
        <v>-30586</v>
      </c>
      <c r="AA25" s="32">
        <v>11141</v>
      </c>
      <c r="AB25" s="32">
        <v>-15780</v>
      </c>
    </row>
    <row r="26" spans="2:28" s="34" customFormat="1">
      <c r="B26" s="34" t="str">
        <f>IF(Menu!$K$32="PT",Data!H24,Data!G24)</f>
        <v>Provisão para perda esperada para risco de crédito</v>
      </c>
      <c r="C26" s="32">
        <v>1205</v>
      </c>
      <c r="D26" s="32">
        <v>1066</v>
      </c>
      <c r="E26" s="32">
        <v>974</v>
      </c>
      <c r="F26" s="33">
        <v>-18</v>
      </c>
      <c r="G26" s="32">
        <v>606</v>
      </c>
      <c r="H26" s="32">
        <v>638</v>
      </c>
      <c r="I26" s="32">
        <v>1202</v>
      </c>
      <c r="J26" s="33">
        <v>1797</v>
      </c>
      <c r="K26" s="32">
        <v>3680</v>
      </c>
      <c r="L26" s="32">
        <v>5879</v>
      </c>
      <c r="M26" s="32">
        <v>9350</v>
      </c>
      <c r="N26" s="33">
        <v>12776</v>
      </c>
      <c r="O26" s="32">
        <v>12958</v>
      </c>
      <c r="P26" s="32">
        <v>1562</v>
      </c>
      <c r="Q26" s="32">
        <v>16641</v>
      </c>
      <c r="R26" s="33">
        <v>23679</v>
      </c>
      <c r="S26" s="32">
        <v>17988</v>
      </c>
      <c r="T26" s="32">
        <v>29205</v>
      </c>
      <c r="U26" s="32">
        <v>2637</v>
      </c>
      <c r="V26" s="33">
        <v>5874</v>
      </c>
      <c r="W26" s="32">
        <v>6587</v>
      </c>
      <c r="X26" s="32">
        <v>22373</v>
      </c>
      <c r="Y26" s="32">
        <v>20654</v>
      </c>
      <c r="Z26" s="33">
        <v>33298</v>
      </c>
      <c r="AA26" s="32">
        <v>20901</v>
      </c>
      <c r="AB26" s="32">
        <v>14062</v>
      </c>
    </row>
    <row r="27" spans="2:28" s="34" customFormat="1">
      <c r="B27" s="34" t="str">
        <f>IF(Menu!$K$32="PT",Data!H25,Data!G25)</f>
        <v>Ajuste a valor presente em clientes</v>
      </c>
      <c r="C27" s="32">
        <v>55</v>
      </c>
      <c r="D27" s="32">
        <v>-867</v>
      </c>
      <c r="E27" s="32">
        <v>-1828</v>
      </c>
      <c r="F27" s="33">
        <v>-1760</v>
      </c>
      <c r="G27" s="32">
        <v>181</v>
      </c>
      <c r="H27" s="32">
        <v>357</v>
      </c>
      <c r="I27" s="32">
        <v>3228</v>
      </c>
      <c r="J27" s="33">
        <v>3652</v>
      </c>
      <c r="K27" s="32">
        <v>3624</v>
      </c>
      <c r="L27" s="32">
        <v>6643</v>
      </c>
      <c r="M27" s="32">
        <v>14396</v>
      </c>
      <c r="N27" s="33">
        <v>8882</v>
      </c>
      <c r="O27" s="32">
        <v>-5304</v>
      </c>
      <c r="P27" s="32">
        <v>9111</v>
      </c>
      <c r="Q27" s="32">
        <v>3686</v>
      </c>
      <c r="R27" s="33">
        <v>5574</v>
      </c>
      <c r="S27" s="32">
        <v>-402</v>
      </c>
      <c r="T27" s="32">
        <v>2789</v>
      </c>
      <c r="U27" s="32">
        <v>8051</v>
      </c>
      <c r="V27" s="33">
        <v>13342</v>
      </c>
      <c r="W27" s="32">
        <v>-1897</v>
      </c>
      <c r="X27" s="32">
        <v>4069</v>
      </c>
      <c r="Y27" s="32">
        <v>4908</v>
      </c>
      <c r="Z27" s="33">
        <v>8834</v>
      </c>
      <c r="AA27" s="32">
        <v>9476</v>
      </c>
      <c r="AB27" s="32">
        <v>-2432</v>
      </c>
    </row>
    <row r="28" spans="2:28" s="34" customFormat="1">
      <c r="B28" s="34" t="str">
        <f>IF(Menu!$K$32="PT",Data!H26,Data!G26)</f>
        <v>Provisões diversas</v>
      </c>
      <c r="C28" s="32">
        <v>1084</v>
      </c>
      <c r="D28" s="32">
        <v>1383</v>
      </c>
      <c r="E28" s="32">
        <v>1458</v>
      </c>
      <c r="F28" s="33">
        <v>2944</v>
      </c>
      <c r="G28" s="32">
        <v>1786</v>
      </c>
      <c r="H28" s="32">
        <v>3723</v>
      </c>
      <c r="I28" s="32">
        <v>0</v>
      </c>
      <c r="J28" s="33">
        <v>0</v>
      </c>
      <c r="K28" s="32">
        <v>0</v>
      </c>
      <c r="L28" s="32">
        <v>0</v>
      </c>
      <c r="M28" s="32">
        <v>0</v>
      </c>
      <c r="N28" s="33">
        <v>0</v>
      </c>
      <c r="O28" s="32">
        <v>2350</v>
      </c>
      <c r="P28" s="32">
        <v>13066</v>
      </c>
      <c r="Q28" s="32">
        <v>7353</v>
      </c>
      <c r="R28" s="33">
        <v>23709</v>
      </c>
      <c r="S28" s="32">
        <v>5711</v>
      </c>
      <c r="T28" s="32">
        <v>5572</v>
      </c>
      <c r="U28" s="32">
        <v>11252</v>
      </c>
      <c r="V28" s="33">
        <v>12451</v>
      </c>
      <c r="W28" s="32">
        <v>-322</v>
      </c>
      <c r="X28" s="32">
        <v>-9241</v>
      </c>
      <c r="Y28" s="32">
        <v>-6285</v>
      </c>
      <c r="Z28" s="33">
        <v>1855</v>
      </c>
      <c r="AA28" s="32">
        <v>-15600</v>
      </c>
      <c r="AB28" s="32">
        <v>5621</v>
      </c>
    </row>
    <row r="29" spans="2:28" s="34" customFormat="1">
      <c r="B29" s="34" t="str">
        <f>IF(Menu!$K$32="PT",Data!H27,Data!G27)</f>
        <v>Provisão para prêmios e gratificações</v>
      </c>
      <c r="C29" s="32">
        <v>0</v>
      </c>
      <c r="D29" s="32">
        <v>0</v>
      </c>
      <c r="E29" s="32">
        <v>0</v>
      </c>
      <c r="F29" s="33">
        <v>0</v>
      </c>
      <c r="G29" s="32">
        <v>0</v>
      </c>
      <c r="H29" s="32">
        <v>0</v>
      </c>
      <c r="I29" s="32">
        <v>0</v>
      </c>
      <c r="J29" s="33">
        <v>0</v>
      </c>
      <c r="K29" s="32">
        <v>0</v>
      </c>
      <c r="L29" s="32">
        <v>5375</v>
      </c>
      <c r="M29" s="32">
        <v>0</v>
      </c>
      <c r="N29" s="33">
        <v>0</v>
      </c>
      <c r="O29" s="32">
        <v>0</v>
      </c>
      <c r="P29" s="32">
        <v>0</v>
      </c>
      <c r="Q29" s="32">
        <v>0</v>
      </c>
      <c r="R29" s="33">
        <v>0</v>
      </c>
      <c r="S29" s="32">
        <v>0</v>
      </c>
      <c r="T29" s="32">
        <v>0</v>
      </c>
      <c r="U29" s="32">
        <v>0</v>
      </c>
      <c r="V29" s="33">
        <v>9169</v>
      </c>
      <c r="W29" s="32">
        <v>-1167</v>
      </c>
      <c r="X29" s="32">
        <v>-8177</v>
      </c>
      <c r="Y29" s="32">
        <v>-1221</v>
      </c>
      <c r="Z29" s="33">
        <v>1112</v>
      </c>
      <c r="AA29" s="32">
        <v>-9559</v>
      </c>
      <c r="AB29" s="32">
        <v>-4479</v>
      </c>
    </row>
    <row r="30" spans="2:28" s="34" customFormat="1">
      <c r="B30" s="34" t="str">
        <f>IF(Menu!$K$32="PT",Data!J28,Data!I28)</f>
        <v>Provisão de ITBI</v>
      </c>
      <c r="C30" s="32">
        <v>0</v>
      </c>
      <c r="D30" s="32">
        <v>0</v>
      </c>
      <c r="E30" s="32">
        <v>0</v>
      </c>
      <c r="F30" s="33">
        <v>0</v>
      </c>
      <c r="G30" s="32">
        <v>0</v>
      </c>
      <c r="H30" s="32">
        <v>0</v>
      </c>
      <c r="I30" s="32">
        <v>0</v>
      </c>
      <c r="J30" s="33">
        <v>0</v>
      </c>
      <c r="K30" s="32">
        <v>0</v>
      </c>
      <c r="L30" s="32">
        <v>0</v>
      </c>
      <c r="M30" s="32">
        <v>0</v>
      </c>
      <c r="N30" s="33">
        <v>0</v>
      </c>
      <c r="O30" s="32">
        <v>7761</v>
      </c>
      <c r="P30" s="32">
        <v>-7761</v>
      </c>
      <c r="Q30" s="32">
        <v>11516</v>
      </c>
      <c r="R30" s="33">
        <v>0</v>
      </c>
      <c r="S30" s="32">
        <v>0</v>
      </c>
      <c r="T30" s="32">
        <v>0</v>
      </c>
      <c r="U30" s="32">
        <v>0</v>
      </c>
      <c r="V30" s="33">
        <v>0</v>
      </c>
      <c r="W30" s="32">
        <v>0</v>
      </c>
      <c r="X30" s="32">
        <v>0</v>
      </c>
      <c r="Y30" s="32">
        <v>0</v>
      </c>
      <c r="Z30" s="33">
        <v>0</v>
      </c>
      <c r="AA30" s="32">
        <v>0</v>
      </c>
      <c r="AB30" s="32">
        <v>0</v>
      </c>
    </row>
    <row r="31" spans="2:28" s="34" customFormat="1">
      <c r="B31" s="34" t="str">
        <f>IF(Menu!$K$32="PT",Data!H29,Data!G29)</f>
        <v>Provisão para contingências</v>
      </c>
      <c r="C31" s="32">
        <v>-87</v>
      </c>
      <c r="D31" s="32">
        <v>-60</v>
      </c>
      <c r="E31" s="32">
        <v>-60</v>
      </c>
      <c r="F31" s="33">
        <v>530</v>
      </c>
      <c r="G31" s="32">
        <v>-783</v>
      </c>
      <c r="H31" s="32">
        <v>-520</v>
      </c>
      <c r="I31" s="32">
        <v>-227</v>
      </c>
      <c r="J31" s="33">
        <v>-289</v>
      </c>
      <c r="K31" s="32">
        <v>-9</v>
      </c>
      <c r="L31" s="32">
        <v>256</v>
      </c>
      <c r="M31" s="32">
        <v>808</v>
      </c>
      <c r="N31" s="33">
        <v>5040</v>
      </c>
      <c r="O31" s="32">
        <v>81</v>
      </c>
      <c r="P31" s="32">
        <v>248</v>
      </c>
      <c r="Q31" s="32">
        <v>329</v>
      </c>
      <c r="R31" s="33">
        <v>329</v>
      </c>
      <c r="S31" s="32">
        <v>53</v>
      </c>
      <c r="T31" s="32">
        <v>138</v>
      </c>
      <c r="U31" s="32">
        <v>153</v>
      </c>
      <c r="V31" s="33">
        <v>172</v>
      </c>
      <c r="W31" s="32">
        <v>130</v>
      </c>
      <c r="X31" s="32">
        <v>332</v>
      </c>
      <c r="Y31" s="32">
        <v>332</v>
      </c>
      <c r="Z31" s="33">
        <v>-2739</v>
      </c>
      <c r="AA31" s="32">
        <v>364</v>
      </c>
      <c r="AB31" s="32">
        <v>-21</v>
      </c>
    </row>
    <row r="32" spans="2:28" s="34" customFormat="1">
      <c r="B32" s="34" t="str">
        <f>IF(Menu!$K$32="PT",Data!H30,Data!G30)</f>
        <v>Ágio/deságio na compra de terrenos</v>
      </c>
      <c r="C32" s="32">
        <v>0</v>
      </c>
      <c r="D32" s="32">
        <v>0</v>
      </c>
      <c r="E32" s="32">
        <v>0</v>
      </c>
      <c r="F32" s="33">
        <v>0</v>
      </c>
      <c r="G32" s="32">
        <v>0</v>
      </c>
      <c r="H32" s="32">
        <v>0</v>
      </c>
      <c r="I32" s="32">
        <v>0</v>
      </c>
      <c r="J32" s="33">
        <v>0</v>
      </c>
      <c r="K32" s="32">
        <v>0</v>
      </c>
      <c r="L32" s="32">
        <v>0</v>
      </c>
      <c r="M32" s="32">
        <v>0</v>
      </c>
      <c r="N32" s="33">
        <v>0</v>
      </c>
      <c r="O32" s="32">
        <v>0</v>
      </c>
      <c r="P32" s="32">
        <v>0</v>
      </c>
      <c r="Q32" s="32">
        <v>0</v>
      </c>
      <c r="R32" s="33">
        <v>0</v>
      </c>
      <c r="S32" s="32">
        <v>0</v>
      </c>
      <c r="T32" s="32">
        <v>0</v>
      </c>
      <c r="U32" s="32">
        <v>0</v>
      </c>
      <c r="V32" s="33">
        <v>20764</v>
      </c>
      <c r="W32" s="32">
        <v>0</v>
      </c>
      <c r="X32" s="32">
        <v>0</v>
      </c>
      <c r="Y32" s="32">
        <v>0</v>
      </c>
      <c r="Z32" s="33">
        <v>0</v>
      </c>
      <c r="AA32" s="32">
        <v>0</v>
      </c>
      <c r="AB32" s="32">
        <v>0</v>
      </c>
    </row>
    <row r="33" spans="2:28" s="34" customFormat="1">
      <c r="B33" s="34" t="str">
        <f>IF(Menu!$K$32="PT",Data!H31,Data!G31)</f>
        <v>MTM Swap (Marked-to-Market Swap)</v>
      </c>
      <c r="C33" s="32">
        <v>0</v>
      </c>
      <c r="D33" s="32">
        <v>0</v>
      </c>
      <c r="E33" s="32">
        <v>0</v>
      </c>
      <c r="F33" s="33">
        <v>0</v>
      </c>
      <c r="G33" s="32">
        <v>0</v>
      </c>
      <c r="H33" s="32">
        <v>0</v>
      </c>
      <c r="I33" s="32">
        <v>0</v>
      </c>
      <c r="J33" s="33">
        <v>0</v>
      </c>
      <c r="K33" s="32">
        <v>0</v>
      </c>
      <c r="L33" s="32">
        <v>0</v>
      </c>
      <c r="M33" s="32">
        <v>0</v>
      </c>
      <c r="N33" s="33">
        <v>0</v>
      </c>
      <c r="O33" s="32">
        <v>0</v>
      </c>
      <c r="P33" s="32">
        <v>0</v>
      </c>
      <c r="Q33" s="32">
        <v>0</v>
      </c>
      <c r="R33" s="33">
        <v>0</v>
      </c>
      <c r="S33" s="32">
        <v>0</v>
      </c>
      <c r="T33" s="32">
        <v>0</v>
      </c>
      <c r="U33" s="32">
        <v>0</v>
      </c>
      <c r="V33" s="33">
        <v>-26931</v>
      </c>
      <c r="W33" s="32">
        <v>-4322</v>
      </c>
      <c r="X33" s="32">
        <v>-10158</v>
      </c>
      <c r="Y33" s="32">
        <v>-8007</v>
      </c>
      <c r="Z33" s="33">
        <v>-10772</v>
      </c>
      <c r="AA33" s="32">
        <v>11666</v>
      </c>
      <c r="AB33" s="32">
        <v>3165</v>
      </c>
    </row>
    <row r="34" spans="2:28" s="34" customFormat="1">
      <c r="B34" s="34" t="s">
        <v>415</v>
      </c>
      <c r="C34" s="32">
        <v>0</v>
      </c>
      <c r="D34" s="32">
        <v>0</v>
      </c>
      <c r="E34" s="32">
        <v>0</v>
      </c>
      <c r="F34" s="33">
        <v>0</v>
      </c>
      <c r="G34" s="32">
        <v>0</v>
      </c>
      <c r="H34" s="32">
        <v>0</v>
      </c>
      <c r="I34" s="32">
        <v>0</v>
      </c>
      <c r="J34" s="33">
        <v>0</v>
      </c>
      <c r="K34" s="32">
        <v>0</v>
      </c>
      <c r="L34" s="32">
        <v>0</v>
      </c>
      <c r="M34" s="32">
        <v>0</v>
      </c>
      <c r="N34" s="33">
        <v>0</v>
      </c>
      <c r="O34" s="32">
        <v>0</v>
      </c>
      <c r="P34" s="32">
        <v>0</v>
      </c>
      <c r="Q34" s="32">
        <v>0</v>
      </c>
      <c r="R34" s="33">
        <v>0</v>
      </c>
      <c r="S34" s="32">
        <v>0</v>
      </c>
      <c r="T34" s="32">
        <v>0</v>
      </c>
      <c r="U34" s="32">
        <v>0</v>
      </c>
      <c r="V34" s="33">
        <v>0</v>
      </c>
      <c r="W34" s="32">
        <v>0</v>
      </c>
      <c r="X34" s="32">
        <v>0</v>
      </c>
      <c r="Y34" s="32">
        <v>0</v>
      </c>
      <c r="Z34" s="33">
        <v>0</v>
      </c>
      <c r="AA34" s="32">
        <v>-3520</v>
      </c>
      <c r="AB34" s="32">
        <v>0</v>
      </c>
    </row>
    <row r="35" spans="2:28" s="34" customFormat="1">
      <c r="B35" s="34" t="str">
        <f>IF(Menu!$K$32="PT",Data!H32,Data!G32)</f>
        <v>Ajuste ao valor justo operações de swap</v>
      </c>
      <c r="C35" s="32">
        <v>0</v>
      </c>
      <c r="D35" s="32">
        <v>0</v>
      </c>
      <c r="E35" s="32">
        <v>0</v>
      </c>
      <c r="F35" s="33">
        <v>0</v>
      </c>
      <c r="G35" s="32">
        <v>0</v>
      </c>
      <c r="H35" s="32">
        <v>0</v>
      </c>
      <c r="I35" s="32">
        <v>0</v>
      </c>
      <c r="J35" s="33">
        <v>0</v>
      </c>
      <c r="K35" s="32">
        <v>0</v>
      </c>
      <c r="L35" s="32">
        <v>0</v>
      </c>
      <c r="M35" s="32">
        <v>0</v>
      </c>
      <c r="N35" s="33">
        <v>0</v>
      </c>
      <c r="O35" s="32">
        <v>0</v>
      </c>
      <c r="P35" s="32">
        <v>0</v>
      </c>
      <c r="Q35" s="32">
        <v>0</v>
      </c>
      <c r="R35" s="33">
        <v>0</v>
      </c>
      <c r="S35" s="32">
        <v>0</v>
      </c>
      <c r="T35" s="32">
        <v>0</v>
      </c>
      <c r="U35" s="32">
        <v>8026</v>
      </c>
      <c r="V35" s="33">
        <v>26932</v>
      </c>
      <c r="W35" s="32">
        <v>3529</v>
      </c>
      <c r="X35" s="32">
        <v>11735</v>
      </c>
      <c r="Y35" s="32">
        <v>10327</v>
      </c>
      <c r="Z35" s="33">
        <v>12379</v>
      </c>
      <c r="AA35" s="32">
        <v>0</v>
      </c>
      <c r="AB35" s="32">
        <v>733</v>
      </c>
    </row>
    <row r="36" spans="2:28" s="34" customFormat="1">
      <c r="C36" s="32"/>
      <c r="D36" s="32"/>
      <c r="E36" s="32"/>
      <c r="F36" s="33"/>
      <c r="G36" s="32"/>
      <c r="H36" s="32"/>
      <c r="I36" s="32"/>
      <c r="J36" s="33"/>
      <c r="K36" s="32"/>
      <c r="L36" s="32"/>
      <c r="M36" s="32"/>
      <c r="N36" s="33"/>
      <c r="O36" s="32"/>
      <c r="P36" s="32"/>
      <c r="Q36" s="32"/>
      <c r="R36" s="33"/>
      <c r="S36" s="32"/>
      <c r="T36" s="32"/>
      <c r="U36" s="32"/>
      <c r="V36" s="33"/>
      <c r="W36" s="32"/>
      <c r="X36" s="32"/>
      <c r="Y36" s="32"/>
      <c r="Z36" s="33"/>
      <c r="AA36" s="32"/>
      <c r="AB36" s="32"/>
    </row>
    <row r="37" spans="2:28" s="34" customFormat="1">
      <c r="B37" s="31" t="str">
        <f>IF(Menu!$K$32="PT",Data!H34,Data!G34)</f>
        <v>Redução (aumento) nos ativos:</v>
      </c>
      <c r="C37" s="32"/>
      <c r="D37" s="32"/>
      <c r="E37" s="32"/>
      <c r="F37" s="33"/>
      <c r="G37" s="32"/>
      <c r="H37" s="32"/>
      <c r="I37" s="32"/>
      <c r="J37" s="33"/>
      <c r="K37" s="32"/>
      <c r="L37" s="32"/>
      <c r="M37" s="32"/>
      <c r="N37" s="33"/>
      <c r="O37" s="32"/>
      <c r="P37" s="32"/>
      <c r="Q37" s="32"/>
      <c r="R37" s="33"/>
      <c r="S37" s="32"/>
      <c r="T37" s="32"/>
      <c r="U37" s="32"/>
      <c r="V37" s="33"/>
      <c r="W37" s="32"/>
      <c r="X37" s="32"/>
      <c r="Y37" s="32"/>
      <c r="Z37" s="33"/>
      <c r="AA37" s="32"/>
      <c r="AB37" s="32"/>
    </row>
    <row r="38" spans="2:28" s="34" customFormat="1">
      <c r="B38" s="34" t="str">
        <f>IF(Menu!$K$32="PT",Data!H35,Data!G35)</f>
        <v xml:space="preserve">Contas a receber </v>
      </c>
      <c r="C38" s="32">
        <v>-54282</v>
      </c>
      <c r="D38" s="32">
        <v>-58038</v>
      </c>
      <c r="E38" s="32">
        <v>-24039</v>
      </c>
      <c r="F38" s="33">
        <v>-69834</v>
      </c>
      <c r="G38" s="32">
        <v>-96008</v>
      </c>
      <c r="H38" s="32">
        <v>-62375</v>
      </c>
      <c r="I38" s="32">
        <v>-66749</v>
      </c>
      <c r="J38" s="33">
        <v>-54241</v>
      </c>
      <c r="K38" s="32">
        <v>-60034</v>
      </c>
      <c r="L38" s="32">
        <v>-56996</v>
      </c>
      <c r="M38" s="32">
        <v>-126156</v>
      </c>
      <c r="N38" s="33">
        <v>-191067</v>
      </c>
      <c r="O38" s="32">
        <v>-115853</v>
      </c>
      <c r="P38" s="32">
        <v>-83109</v>
      </c>
      <c r="Q38" s="32">
        <v>-241460</v>
      </c>
      <c r="R38" s="33">
        <v>-282712</v>
      </c>
      <c r="S38" s="32">
        <v>-147588</v>
      </c>
      <c r="T38" s="32">
        <v>-198427</v>
      </c>
      <c r="U38" s="32">
        <v>-302613</v>
      </c>
      <c r="V38" s="33">
        <v>-295691</v>
      </c>
      <c r="W38" s="32">
        <v>-98913</v>
      </c>
      <c r="X38" s="32">
        <v>-271472</v>
      </c>
      <c r="Y38" s="32">
        <v>-374420</v>
      </c>
      <c r="Z38" s="33">
        <v>-686380</v>
      </c>
      <c r="AA38" s="32">
        <v>-193779</v>
      </c>
      <c r="AB38" s="32">
        <v>-156615</v>
      </c>
    </row>
    <row r="39" spans="2:28" s="34" customFormat="1">
      <c r="B39" s="34" t="str">
        <f>IF(Menu!$K$32="PT",Data!H36,Data!G36)</f>
        <v>Imóveis a comercializar</v>
      </c>
      <c r="C39" s="32">
        <v>12858</v>
      </c>
      <c r="D39" s="32">
        <v>-55997</v>
      </c>
      <c r="E39" s="32">
        <v>-71784</v>
      </c>
      <c r="F39" s="33">
        <v>30666</v>
      </c>
      <c r="G39" s="32">
        <v>47188</v>
      </c>
      <c r="H39" s="32">
        <v>65087</v>
      </c>
      <c r="I39" s="32">
        <v>66319</v>
      </c>
      <c r="J39" s="33">
        <v>61433</v>
      </c>
      <c r="K39" s="32">
        <v>33789</v>
      </c>
      <c r="L39" s="32">
        <v>67100</v>
      </c>
      <c r="M39" s="32">
        <v>121963</v>
      </c>
      <c r="N39" s="33">
        <v>134156</v>
      </c>
      <c r="O39" s="32">
        <v>32011</v>
      </c>
      <c r="P39" s="32">
        <v>-108716</v>
      </c>
      <c r="Q39" s="32">
        <v>-97483</v>
      </c>
      <c r="R39" s="33">
        <v>-36731</v>
      </c>
      <c r="S39" s="32">
        <v>14448</v>
      </c>
      <c r="T39" s="32">
        <v>135421</v>
      </c>
      <c r="U39" s="32">
        <v>182356</v>
      </c>
      <c r="V39" s="33">
        <v>156314</v>
      </c>
      <c r="W39" s="32">
        <v>-134101</v>
      </c>
      <c r="X39" s="32">
        <v>-418987</v>
      </c>
      <c r="Y39" s="32">
        <v>-636622</v>
      </c>
      <c r="Z39" s="33">
        <v>-539973</v>
      </c>
      <c r="AA39" s="32">
        <v>-111488</v>
      </c>
      <c r="AB39" s="32">
        <v>-44338</v>
      </c>
    </row>
    <row r="40" spans="2:28" s="34" customFormat="1">
      <c r="B40" s="34" t="str">
        <f>IF(Menu!$K$32="PT",Data!H37,Data!G37)</f>
        <v>Tributos a recuperar</v>
      </c>
      <c r="C40" s="32">
        <v>-691</v>
      </c>
      <c r="D40" s="32">
        <v>-163</v>
      </c>
      <c r="E40" s="32">
        <v>-191</v>
      </c>
      <c r="F40" s="33">
        <v>330</v>
      </c>
      <c r="G40" s="32">
        <v>-1255</v>
      </c>
      <c r="H40" s="32">
        <v>-1048</v>
      </c>
      <c r="I40" s="32">
        <v>-810</v>
      </c>
      <c r="J40" s="33">
        <v>-905</v>
      </c>
      <c r="K40" s="32">
        <v>-176</v>
      </c>
      <c r="L40" s="32">
        <v>-3310</v>
      </c>
      <c r="M40" s="32">
        <v>-3950</v>
      </c>
      <c r="N40" s="33">
        <v>-5063</v>
      </c>
      <c r="O40" s="32">
        <v>1728</v>
      </c>
      <c r="P40" s="32">
        <v>-994</v>
      </c>
      <c r="Q40" s="32">
        <v>168</v>
      </c>
      <c r="R40" s="33">
        <v>-321</v>
      </c>
      <c r="S40" s="32">
        <v>-609</v>
      </c>
      <c r="T40" s="32">
        <v>-1260</v>
      </c>
      <c r="U40" s="32">
        <v>-3381</v>
      </c>
      <c r="V40" s="33">
        <v>374</v>
      </c>
      <c r="W40" s="32">
        <v>-2424</v>
      </c>
      <c r="X40" s="32">
        <v>-2357</v>
      </c>
      <c r="Y40" s="32">
        <v>-5877</v>
      </c>
      <c r="Z40" s="33">
        <v>-10613</v>
      </c>
      <c r="AA40" s="32">
        <v>-8074</v>
      </c>
      <c r="AB40" s="32">
        <v>-6055</v>
      </c>
    </row>
    <row r="41" spans="2:28" s="34" customFormat="1">
      <c r="B41" s="34" t="str">
        <f>IF(Menu!$K$32="PT",Data!H38,Data!G38)</f>
        <v>Outros créditos</v>
      </c>
      <c r="C41" s="32">
        <v>-1178</v>
      </c>
      <c r="D41" s="32">
        <v>-2532</v>
      </c>
      <c r="E41" s="32">
        <v>-15229</v>
      </c>
      <c r="F41" s="33">
        <v>-16665</v>
      </c>
      <c r="G41" s="32">
        <v>2067</v>
      </c>
      <c r="H41" s="32">
        <v>-3398</v>
      </c>
      <c r="I41" s="32">
        <v>-7852</v>
      </c>
      <c r="J41" s="33">
        <v>-5656</v>
      </c>
      <c r="K41" s="32">
        <v>-343</v>
      </c>
      <c r="L41" s="32">
        <v>-7052</v>
      </c>
      <c r="M41" s="32">
        <v>-13123</v>
      </c>
      <c r="N41" s="33">
        <v>1734</v>
      </c>
      <c r="O41" s="32">
        <v>-7236</v>
      </c>
      <c r="P41" s="32">
        <v>1625</v>
      </c>
      <c r="Q41" s="32">
        <v>-11316</v>
      </c>
      <c r="R41" s="33">
        <v>-7004</v>
      </c>
      <c r="S41" s="32">
        <v>-16175</v>
      </c>
      <c r="T41" s="32">
        <v>-13749</v>
      </c>
      <c r="U41" s="32">
        <v>-23678</v>
      </c>
      <c r="V41" s="33">
        <v>-30767</v>
      </c>
      <c r="W41" s="32">
        <v>-25693</v>
      </c>
      <c r="X41" s="32">
        <v>-34548</v>
      </c>
      <c r="Y41" s="32">
        <v>-62542</v>
      </c>
      <c r="Z41" s="33">
        <v>-85798</v>
      </c>
      <c r="AA41" s="32">
        <v>-24366</v>
      </c>
      <c r="AB41" s="32">
        <v>-27769</v>
      </c>
    </row>
    <row r="42" spans="2:28" s="34" customFormat="1">
      <c r="B42" s="48"/>
      <c r="C42" s="32"/>
      <c r="D42" s="32"/>
      <c r="E42" s="32"/>
      <c r="F42" s="33"/>
      <c r="G42" s="32"/>
      <c r="H42" s="32"/>
      <c r="I42" s="32"/>
      <c r="J42" s="33"/>
      <c r="K42" s="32"/>
      <c r="L42" s="32"/>
      <c r="M42" s="32"/>
      <c r="N42" s="33"/>
      <c r="O42" s="32"/>
      <c r="P42" s="32"/>
      <c r="Q42" s="32"/>
      <c r="R42" s="33"/>
      <c r="S42" s="32"/>
      <c r="T42" s="32"/>
      <c r="U42" s="32"/>
      <c r="V42" s="33"/>
      <c r="W42" s="32"/>
      <c r="X42" s="32"/>
      <c r="Y42" s="32"/>
      <c r="Z42" s="33"/>
      <c r="AA42" s="32"/>
      <c r="AB42" s="32"/>
    </row>
    <row r="43" spans="2:28" s="34" customFormat="1">
      <c r="B43" s="31" t="str">
        <f>IF(Menu!$K$32="PT",Data!H40,Data!G40)</f>
        <v>Aumento (redução) nos passivos:</v>
      </c>
      <c r="C43" s="32"/>
      <c r="D43" s="32"/>
      <c r="E43" s="32"/>
      <c r="F43" s="33"/>
      <c r="G43" s="32"/>
      <c r="H43" s="32"/>
      <c r="I43" s="32"/>
      <c r="J43" s="33"/>
      <c r="K43" s="32"/>
      <c r="L43" s="32"/>
      <c r="M43" s="32"/>
      <c r="N43" s="33"/>
      <c r="O43" s="32"/>
      <c r="P43" s="32"/>
      <c r="Q43" s="32"/>
      <c r="R43" s="33"/>
      <c r="S43" s="32"/>
      <c r="T43" s="32"/>
      <c r="U43" s="32"/>
      <c r="V43" s="33"/>
      <c r="W43" s="32"/>
      <c r="X43" s="32"/>
      <c r="Y43" s="32"/>
      <c r="Z43" s="33"/>
      <c r="AA43" s="32"/>
      <c r="AB43" s="32"/>
    </row>
    <row r="44" spans="2:28" s="34" customFormat="1">
      <c r="B44" s="34" t="str">
        <f>IF(Menu!$K$32="PT",Data!H41,Data!G41)</f>
        <v>Fornecedores</v>
      </c>
      <c r="C44" s="32">
        <v>6272</v>
      </c>
      <c r="D44" s="32">
        <v>8650</v>
      </c>
      <c r="E44" s="32">
        <v>5617</v>
      </c>
      <c r="F44" s="33">
        <v>3263</v>
      </c>
      <c r="G44" s="32">
        <v>4345</v>
      </c>
      <c r="H44" s="32">
        <v>13217</v>
      </c>
      <c r="I44" s="32">
        <v>21427</v>
      </c>
      <c r="J44" s="33">
        <v>15327</v>
      </c>
      <c r="K44" s="32">
        <v>7933</v>
      </c>
      <c r="L44" s="32">
        <v>11750</v>
      </c>
      <c r="M44" s="32">
        <v>8035</v>
      </c>
      <c r="N44" s="33">
        <v>7518</v>
      </c>
      <c r="O44" s="32">
        <v>2550</v>
      </c>
      <c r="P44" s="32">
        <v>12295</v>
      </c>
      <c r="Q44" s="32">
        <v>2022</v>
      </c>
      <c r="R44" s="33">
        <v>-1814</v>
      </c>
      <c r="S44" s="32">
        <v>20169</v>
      </c>
      <c r="T44" s="32">
        <v>13918</v>
      </c>
      <c r="U44" s="32">
        <v>32103</v>
      </c>
      <c r="V44" s="33">
        <v>25923</v>
      </c>
      <c r="W44" s="32">
        <v>6522</v>
      </c>
      <c r="X44" s="32">
        <v>7526</v>
      </c>
      <c r="Y44" s="32">
        <v>10197</v>
      </c>
      <c r="Z44" s="33">
        <v>23000</v>
      </c>
      <c r="AA44" s="32">
        <v>72866</v>
      </c>
      <c r="AB44" s="32">
        <v>21373</v>
      </c>
    </row>
    <row r="45" spans="2:28" s="34" customFormat="1">
      <c r="B45" s="34" t="str">
        <f>IF(Menu!$K$32="PT",Data!H42,Data!G42)</f>
        <v>Credores a pagar por aquisição de imóveis</v>
      </c>
      <c r="C45" s="32">
        <v>-16851</v>
      </c>
      <c r="D45" s="32">
        <v>22994</v>
      </c>
      <c r="E45" s="32">
        <v>2351</v>
      </c>
      <c r="F45" s="33">
        <v>-99237</v>
      </c>
      <c r="G45" s="32">
        <v>-26107</v>
      </c>
      <c r="H45" s="32">
        <v>-52673</v>
      </c>
      <c r="I45" s="32">
        <v>-86205</v>
      </c>
      <c r="J45" s="33">
        <v>-115084</v>
      </c>
      <c r="K45" s="32">
        <v>-27359</v>
      </c>
      <c r="L45" s="32">
        <v>-58354</v>
      </c>
      <c r="M45" s="32">
        <v>-85715</v>
      </c>
      <c r="N45" s="33">
        <v>-129373</v>
      </c>
      <c r="O45" s="32">
        <v>-55978</v>
      </c>
      <c r="P45" s="32">
        <v>163670</v>
      </c>
      <c r="Q45" s="32">
        <v>146785</v>
      </c>
      <c r="R45" s="33">
        <v>158295</v>
      </c>
      <c r="S45" s="32">
        <v>4432</v>
      </c>
      <c r="T45" s="32">
        <v>-57337</v>
      </c>
      <c r="U45" s="32">
        <v>-33711</v>
      </c>
      <c r="V45" s="33">
        <v>-70296</v>
      </c>
      <c r="W45" s="32">
        <v>82500</v>
      </c>
      <c r="X45" s="32">
        <v>360060</v>
      </c>
      <c r="Y45" s="32">
        <v>517728</v>
      </c>
      <c r="Z45" s="33">
        <v>567241</v>
      </c>
      <c r="AA45" s="32">
        <v>-61461</v>
      </c>
      <c r="AB45" s="32">
        <v>-3823</v>
      </c>
    </row>
    <row r="46" spans="2:28" s="34" customFormat="1">
      <c r="B46" s="34" t="str">
        <f>IF(Menu!$K$32="PT",Data!H43,Data!G43)</f>
        <v>Obrigações sociais e tributárias</v>
      </c>
      <c r="C46" s="32">
        <v>1012</v>
      </c>
      <c r="D46" s="32">
        <v>692</v>
      </c>
      <c r="E46" s="32">
        <v>1864</v>
      </c>
      <c r="F46" s="33">
        <v>6245</v>
      </c>
      <c r="G46" s="32">
        <v>-4815</v>
      </c>
      <c r="H46" s="32">
        <v>2527</v>
      </c>
      <c r="I46" s="32">
        <v>6183</v>
      </c>
      <c r="J46" s="33">
        <v>4648</v>
      </c>
      <c r="K46" s="32">
        <v>-2284</v>
      </c>
      <c r="L46" s="32">
        <v>-7182</v>
      </c>
      <c r="M46" s="32">
        <v>2246</v>
      </c>
      <c r="N46" s="33">
        <v>1959</v>
      </c>
      <c r="O46" s="32">
        <v>-6904</v>
      </c>
      <c r="P46" s="32">
        <v>284</v>
      </c>
      <c r="Q46" s="32">
        <v>709</v>
      </c>
      <c r="R46" s="33">
        <v>261</v>
      </c>
      <c r="S46" s="32">
        <v>-143</v>
      </c>
      <c r="T46" s="32">
        <v>1002</v>
      </c>
      <c r="U46" s="32">
        <v>-3799</v>
      </c>
      <c r="V46" s="33">
        <v>6437</v>
      </c>
      <c r="W46" s="32">
        <v>434</v>
      </c>
      <c r="X46" s="32">
        <v>-3561</v>
      </c>
      <c r="Y46" s="32">
        <v>13088</v>
      </c>
      <c r="Z46" s="33">
        <v>-6951</v>
      </c>
      <c r="AA46" s="32">
        <v>9116</v>
      </c>
      <c r="AB46" s="32">
        <v>9323</v>
      </c>
    </row>
    <row r="47" spans="2:28" s="34" customFormat="1">
      <c r="B47" s="34" t="str">
        <f>IF(Menu!$K$32="PT",Data!H44,Data!G44)</f>
        <v>Provisão de impostos de recolhimentos diferidos</v>
      </c>
      <c r="C47" s="32">
        <v>0</v>
      </c>
      <c r="D47" s="32">
        <v>0</v>
      </c>
      <c r="E47" s="32">
        <v>0</v>
      </c>
      <c r="F47" s="33">
        <v>0</v>
      </c>
      <c r="G47" s="32">
        <v>0</v>
      </c>
      <c r="H47" s="32">
        <v>0</v>
      </c>
      <c r="I47" s="32">
        <v>0</v>
      </c>
      <c r="J47" s="33">
        <v>0</v>
      </c>
      <c r="K47" s="32">
        <v>0</v>
      </c>
      <c r="L47" s="32">
        <v>0</v>
      </c>
      <c r="M47" s="32">
        <v>0</v>
      </c>
      <c r="N47" s="33">
        <v>0</v>
      </c>
      <c r="O47" s="32">
        <v>0</v>
      </c>
      <c r="P47" s="32">
        <v>0</v>
      </c>
      <c r="Q47" s="32">
        <v>0</v>
      </c>
      <c r="R47" s="33">
        <v>0</v>
      </c>
      <c r="S47" s="32">
        <v>0</v>
      </c>
      <c r="T47" s="32">
        <v>0</v>
      </c>
      <c r="U47" s="32">
        <v>0</v>
      </c>
      <c r="V47" s="33">
        <v>0</v>
      </c>
      <c r="W47" s="32">
        <v>0</v>
      </c>
      <c r="X47" s="32">
        <v>0</v>
      </c>
      <c r="Y47" s="32"/>
      <c r="Z47" s="33">
        <v>0</v>
      </c>
      <c r="AA47" s="32">
        <v>0</v>
      </c>
      <c r="AB47" s="32">
        <v>0</v>
      </c>
    </row>
    <row r="48" spans="2:28" s="34" customFormat="1">
      <c r="B48" s="34" t="str">
        <f>IF(Menu!$K$32="PT",Data!H45,Data!G45)</f>
        <v>Adiantamentos de clientes</v>
      </c>
      <c r="C48" s="32">
        <v>3302</v>
      </c>
      <c r="D48" s="32">
        <v>2751</v>
      </c>
      <c r="E48" s="32">
        <v>-2490</v>
      </c>
      <c r="F48" s="33">
        <v>-9038</v>
      </c>
      <c r="G48" s="32">
        <v>5351</v>
      </c>
      <c r="H48" s="32">
        <v>8318</v>
      </c>
      <c r="I48" s="32">
        <v>4932</v>
      </c>
      <c r="J48" s="33">
        <v>-517</v>
      </c>
      <c r="K48" s="32">
        <v>9084</v>
      </c>
      <c r="L48" s="32">
        <v>11323</v>
      </c>
      <c r="M48" s="32">
        <v>9123</v>
      </c>
      <c r="N48" s="33">
        <v>555</v>
      </c>
      <c r="O48" s="32">
        <v>46517</v>
      </c>
      <c r="P48" s="32">
        <v>662</v>
      </c>
      <c r="Q48" s="32">
        <v>66663</v>
      </c>
      <c r="R48" s="33">
        <v>84321</v>
      </c>
      <c r="S48" s="32">
        <v>37166</v>
      </c>
      <c r="T48" s="32">
        <v>25228</v>
      </c>
      <c r="U48" s="32">
        <v>19125</v>
      </c>
      <c r="V48" s="33">
        <v>-7513</v>
      </c>
      <c r="W48" s="32">
        <v>-36285</v>
      </c>
      <c r="X48" s="32">
        <v>-10024</v>
      </c>
      <c r="Y48" s="32">
        <v>29643</v>
      </c>
      <c r="Z48" s="33">
        <v>31737</v>
      </c>
      <c r="AA48" s="32">
        <v>-18419</v>
      </c>
      <c r="AB48" s="32">
        <v>14195</v>
      </c>
    </row>
    <row r="49" spans="2:28" s="34" customFormat="1">
      <c r="B49" s="34" t="str">
        <f>IF(Menu!$K$32="PT",Data!H46,Data!G46)</f>
        <v>Pagamentos dos tributos de IRPJ e CSLL</v>
      </c>
      <c r="C49" s="32">
        <v>-4192</v>
      </c>
      <c r="D49" s="32">
        <v>-8338</v>
      </c>
      <c r="E49" s="32">
        <v>-12593</v>
      </c>
      <c r="F49" s="33">
        <v>-18824</v>
      </c>
      <c r="G49" s="32">
        <v>-4408</v>
      </c>
      <c r="H49" s="32">
        <v>-11353</v>
      </c>
      <c r="I49" s="32">
        <v>-18382</v>
      </c>
      <c r="J49" s="33">
        <v>-24625</v>
      </c>
      <c r="K49" s="32">
        <v>-5945</v>
      </c>
      <c r="L49" s="32">
        <v>-13505</v>
      </c>
      <c r="M49" s="32">
        <v>-20771</v>
      </c>
      <c r="N49" s="33">
        <v>-29640</v>
      </c>
      <c r="O49" s="32">
        <v>-7202</v>
      </c>
      <c r="P49" s="32">
        <v>-8877</v>
      </c>
      <c r="Q49" s="32">
        <v>-27016</v>
      </c>
      <c r="R49" s="33">
        <v>-37705</v>
      </c>
      <c r="S49" s="32">
        <v>-14032</v>
      </c>
      <c r="T49" s="32">
        <v>-26752</v>
      </c>
      <c r="U49" s="32">
        <v>-27439</v>
      </c>
      <c r="V49" s="33">
        <v>-54025</v>
      </c>
      <c r="W49" s="32">
        <v>-13750</v>
      </c>
      <c r="X49" s="32">
        <v>-26095</v>
      </c>
      <c r="Y49" s="32">
        <v>-52060</v>
      </c>
      <c r="Z49" s="33">
        <v>-52060</v>
      </c>
      <c r="AA49" s="32">
        <v>-40446</v>
      </c>
      <c r="AB49" s="32">
        <v>-20159</v>
      </c>
    </row>
    <row r="50" spans="2:28" s="34" customFormat="1">
      <c r="B50" s="34" t="str">
        <f>IF(Menu!$K$32="PT",Data!H47,Data!G47)</f>
        <v>Pagamentos de contingências</v>
      </c>
      <c r="C50" s="32">
        <v>-13</v>
      </c>
      <c r="D50" s="32">
        <v>-40</v>
      </c>
      <c r="E50" s="32">
        <v>-40</v>
      </c>
      <c r="F50" s="33">
        <v>-841</v>
      </c>
      <c r="G50" s="32">
        <v>-66</v>
      </c>
      <c r="H50" s="32">
        <v>-207</v>
      </c>
      <c r="I50" s="32">
        <v>-511</v>
      </c>
      <c r="J50" s="33">
        <v>-533</v>
      </c>
      <c r="K50" s="32">
        <v>0</v>
      </c>
      <c r="L50" s="32">
        <v>-97</v>
      </c>
      <c r="M50" s="32">
        <v>-185</v>
      </c>
      <c r="N50" s="33">
        <v>-203</v>
      </c>
      <c r="O50" s="32">
        <v>-139</v>
      </c>
      <c r="P50" s="32">
        <v>-41</v>
      </c>
      <c r="Q50" s="32">
        <v>-973</v>
      </c>
      <c r="R50" s="33">
        <v>-1159</v>
      </c>
      <c r="S50" s="32">
        <v>0</v>
      </c>
      <c r="T50" s="32">
        <v>0</v>
      </c>
      <c r="U50" s="32">
        <v>-106</v>
      </c>
      <c r="V50" s="33">
        <v>-130</v>
      </c>
      <c r="W50" s="32">
        <v>0</v>
      </c>
      <c r="X50" s="32">
        <v>0</v>
      </c>
      <c r="Y50" s="32">
        <v>-31</v>
      </c>
      <c r="Z50" s="33">
        <v>-31</v>
      </c>
      <c r="AA50" s="32">
        <v>0</v>
      </c>
      <c r="AB50" s="32">
        <v>0</v>
      </c>
    </row>
    <row r="51" spans="2:28" s="34" customFormat="1">
      <c r="B51" s="34" t="str">
        <f>IF(Menu!$K$32="PT",Data!H48,Data!G48)</f>
        <v>Direito de uso de aluguel a pagar</v>
      </c>
      <c r="C51" s="32">
        <v>0</v>
      </c>
      <c r="D51" s="32">
        <v>-446</v>
      </c>
      <c r="E51" s="32">
        <v>-1293</v>
      </c>
      <c r="F51" s="33">
        <v>0</v>
      </c>
      <c r="G51" s="32">
        <v>0</v>
      </c>
      <c r="H51" s="32">
        <v>0</v>
      </c>
      <c r="I51" s="32">
        <v>0</v>
      </c>
      <c r="J51" s="33">
        <v>0</v>
      </c>
      <c r="K51" s="32">
        <v>0</v>
      </c>
      <c r="L51" s="32">
        <v>0</v>
      </c>
      <c r="M51" s="32">
        <v>0</v>
      </c>
      <c r="N51" s="33">
        <v>0</v>
      </c>
      <c r="O51" s="32">
        <v>0</v>
      </c>
      <c r="P51" s="32">
        <v>0</v>
      </c>
      <c r="Q51" s="32">
        <v>0</v>
      </c>
      <c r="R51" s="33">
        <v>0</v>
      </c>
      <c r="S51" s="32">
        <v>0</v>
      </c>
      <c r="T51" s="32">
        <v>0</v>
      </c>
      <c r="U51" s="32">
        <v>0</v>
      </c>
      <c r="V51" s="33">
        <v>0</v>
      </c>
      <c r="W51" s="32">
        <v>0</v>
      </c>
      <c r="X51" s="32">
        <v>0</v>
      </c>
      <c r="Y51" s="32">
        <v>0</v>
      </c>
      <c r="Z51" s="33">
        <v>0</v>
      </c>
      <c r="AA51" s="32">
        <v>0</v>
      </c>
      <c r="AB51" s="32">
        <v>0</v>
      </c>
    </row>
    <row r="52" spans="2:28" s="34" customFormat="1">
      <c r="B52" s="34" t="str">
        <f>IF(Menu!$K$32="PT",Data!H49,Data!G49)</f>
        <v>Outros débitos com terceiros - SCP's</v>
      </c>
      <c r="C52" s="32">
        <v>0</v>
      </c>
      <c r="D52" s="32">
        <v>929</v>
      </c>
      <c r="E52" s="32">
        <v>1568</v>
      </c>
      <c r="F52" s="33">
        <v>196</v>
      </c>
      <c r="G52" s="32">
        <v>901</v>
      </c>
      <c r="H52" s="32">
        <v>1215</v>
      </c>
      <c r="I52" s="32">
        <v>1182</v>
      </c>
      <c r="J52" s="33">
        <v>1731</v>
      </c>
      <c r="K52" s="32">
        <v>456</v>
      </c>
      <c r="L52" s="32">
        <v>951</v>
      </c>
      <c r="M52" s="32">
        <v>1676</v>
      </c>
      <c r="N52" s="33">
        <v>28233</v>
      </c>
      <c r="O52" s="32">
        <v>241</v>
      </c>
      <c r="P52" s="32">
        <v>-24559</v>
      </c>
      <c r="Q52" s="32">
        <v>-22491</v>
      </c>
      <c r="R52" s="33">
        <v>-18485</v>
      </c>
      <c r="S52" s="32">
        <v>-2292</v>
      </c>
      <c r="T52" s="32">
        <v>-1992</v>
      </c>
      <c r="U52" s="32">
        <v>-12999</v>
      </c>
      <c r="V52" s="33">
        <v>-12488</v>
      </c>
      <c r="W52" s="32">
        <v>928</v>
      </c>
      <c r="X52" s="32">
        <v>106</v>
      </c>
      <c r="Y52" s="32">
        <v>122</v>
      </c>
      <c r="Z52" s="33">
        <v>-479</v>
      </c>
      <c r="AA52" s="32">
        <v>360</v>
      </c>
      <c r="AB52" s="32">
        <v>0</v>
      </c>
    </row>
    <row r="53" spans="2:28" s="34" customFormat="1">
      <c r="B53" s="34" t="str">
        <f>IF(Menu!$K$32="PT",Data!H50,Data!G50)</f>
        <v>Outras contas a pagar</v>
      </c>
      <c r="C53" s="32">
        <v>0</v>
      </c>
      <c r="D53" s="32">
        <v>0</v>
      </c>
      <c r="E53" s="32">
        <v>0</v>
      </c>
      <c r="F53" s="33">
        <v>0</v>
      </c>
      <c r="G53" s="32">
        <v>0</v>
      </c>
      <c r="H53" s="32">
        <v>0</v>
      </c>
      <c r="I53" s="32">
        <v>0</v>
      </c>
      <c r="J53" s="33">
        <v>0</v>
      </c>
      <c r="K53" s="32">
        <v>64</v>
      </c>
      <c r="L53" s="32">
        <v>0</v>
      </c>
      <c r="M53" s="32">
        <v>0</v>
      </c>
      <c r="N53" s="33">
        <v>3</v>
      </c>
      <c r="O53" s="32">
        <v>-3</v>
      </c>
      <c r="P53" s="32">
        <v>1</v>
      </c>
      <c r="Q53" s="32">
        <v>-3</v>
      </c>
      <c r="R53" s="33">
        <v>0</v>
      </c>
      <c r="S53" s="32">
        <v>0</v>
      </c>
      <c r="T53" s="32">
        <v>0</v>
      </c>
      <c r="U53" s="32">
        <v>0</v>
      </c>
      <c r="V53" s="33">
        <v>0</v>
      </c>
      <c r="W53" s="32">
        <v>0</v>
      </c>
      <c r="X53" s="32">
        <v>0</v>
      </c>
      <c r="Y53" s="32">
        <v>0</v>
      </c>
      <c r="Z53" s="33">
        <v>-1856</v>
      </c>
      <c r="AA53" s="32">
        <v>279</v>
      </c>
      <c r="AB53" s="32">
        <v>39514</v>
      </c>
    </row>
    <row r="54" spans="2:28" s="34" customFormat="1">
      <c r="B54" s="86" t="str">
        <f>IF(Menu!$K$32="PT",Data!H51,Data!G51)</f>
        <v>Caixa líquido proveniente das (utilizado nas) atividades operacionais</v>
      </c>
      <c r="C54" s="89">
        <v>-22759</v>
      </c>
      <c r="D54" s="89">
        <v>-17735</v>
      </c>
      <c r="E54" s="89">
        <v>-2615</v>
      </c>
      <c r="F54" s="90">
        <v>739</v>
      </c>
      <c r="G54" s="89">
        <v>-3892</v>
      </c>
      <c r="H54" s="89">
        <v>59826</v>
      </c>
      <c r="I54" s="89">
        <v>71152</v>
      </c>
      <c r="J54" s="90">
        <v>73711</v>
      </c>
      <c r="K54" s="89">
        <v>3735</v>
      </c>
      <c r="L54" s="89">
        <v>42106</v>
      </c>
      <c r="M54" s="89">
        <v>56401</v>
      </c>
      <c r="N54" s="90">
        <v>68614</v>
      </c>
      <c r="O54" s="89">
        <v>-20220</v>
      </c>
      <c r="P54" s="89">
        <v>68373</v>
      </c>
      <c r="Q54" s="89">
        <v>144959</v>
      </c>
      <c r="R54" s="90">
        <v>314660</v>
      </c>
      <c r="S54" s="89">
        <v>3297</v>
      </c>
      <c r="T54" s="89">
        <v>112225</v>
      </c>
      <c r="U54" s="89">
        <v>222093</v>
      </c>
      <c r="V54" s="90">
        <v>289753</v>
      </c>
      <c r="W54" s="89">
        <v>-90347</v>
      </c>
      <c r="X54" s="89">
        <v>-118863</v>
      </c>
      <c r="Y54" s="89">
        <v>-116493</v>
      </c>
      <c r="Z54" s="90">
        <v>-76132</v>
      </c>
      <c r="AA54" s="89">
        <f>AA9+SUM(AA11:AA53)</f>
        <v>-130278</v>
      </c>
      <c r="AB54" s="89">
        <v>-50800</v>
      </c>
    </row>
    <row r="55" spans="2:28" s="34" customFormat="1">
      <c r="C55" s="32"/>
      <c r="D55" s="32"/>
      <c r="E55" s="32"/>
      <c r="F55" s="33"/>
      <c r="G55" s="32"/>
      <c r="H55" s="32"/>
      <c r="I55" s="32"/>
      <c r="J55" s="33"/>
      <c r="K55" s="32"/>
      <c r="L55" s="32"/>
      <c r="M55" s="32"/>
      <c r="N55" s="33"/>
      <c r="O55" s="32"/>
      <c r="P55" s="32"/>
      <c r="Q55" s="32"/>
      <c r="R55" s="33"/>
      <c r="S55" s="32"/>
      <c r="T55" s="32"/>
      <c r="U55" s="32"/>
      <c r="V55" s="33"/>
      <c r="W55" s="32"/>
      <c r="X55" s="32"/>
      <c r="Y55" s="32"/>
      <c r="Z55" s="33"/>
      <c r="AA55" s="32"/>
      <c r="AB55" s="32"/>
    </row>
    <row r="56" spans="2:28" s="34" customFormat="1">
      <c r="B56" s="31" t="str">
        <f>IF(Menu!$K$32="PT",Data!H53,Data!G53)</f>
        <v>Fluxo de caixa das atividades de investimento</v>
      </c>
      <c r="C56" s="32"/>
      <c r="D56" s="32"/>
      <c r="E56" s="32"/>
      <c r="F56" s="33"/>
      <c r="G56" s="32"/>
      <c r="H56" s="32"/>
      <c r="I56" s="32"/>
      <c r="J56" s="33"/>
      <c r="K56" s="32"/>
      <c r="L56" s="32"/>
      <c r="M56" s="32"/>
      <c r="N56" s="33"/>
      <c r="O56" s="32"/>
      <c r="P56" s="32"/>
      <c r="Q56" s="32"/>
      <c r="R56" s="33"/>
      <c r="S56" s="32"/>
      <c r="T56" s="32"/>
      <c r="U56" s="32"/>
      <c r="V56" s="33"/>
      <c r="W56" s="32"/>
      <c r="X56" s="32"/>
      <c r="Y56" s="32"/>
      <c r="Z56" s="33"/>
      <c r="AA56" s="32"/>
      <c r="AB56" s="32"/>
    </row>
    <row r="57" spans="2:28" s="34" customFormat="1">
      <c r="B57" s="34" t="str">
        <f>IF(Menu!$K$32="PT",Data!H54,Data!G54)</f>
        <v>Aquisições e aportes em investidas</v>
      </c>
      <c r="C57" s="32">
        <v>0</v>
      </c>
      <c r="D57" s="32">
        <v>-27</v>
      </c>
      <c r="E57" s="32">
        <v>-1192</v>
      </c>
      <c r="F57" s="33">
        <v>0</v>
      </c>
      <c r="G57" s="32">
        <v>0</v>
      </c>
      <c r="H57" s="32">
        <v>-2000</v>
      </c>
      <c r="I57" s="32">
        <v>-2000</v>
      </c>
      <c r="J57" s="33">
        <v>-2000</v>
      </c>
      <c r="K57" s="32">
        <v>0</v>
      </c>
      <c r="L57" s="32">
        <v>0</v>
      </c>
      <c r="M57" s="32">
        <v>0</v>
      </c>
      <c r="N57" s="33">
        <v>0</v>
      </c>
      <c r="O57" s="32">
        <v>0</v>
      </c>
      <c r="P57" s="32">
        <v>0</v>
      </c>
      <c r="Q57" s="32">
        <v>0</v>
      </c>
      <c r="R57" s="33">
        <v>0</v>
      </c>
      <c r="S57" s="32">
        <v>0</v>
      </c>
      <c r="T57" s="32">
        <v>0</v>
      </c>
      <c r="U57" s="32">
        <v>0</v>
      </c>
      <c r="V57" s="33">
        <v>-2815</v>
      </c>
      <c r="W57" s="32">
        <v>0</v>
      </c>
      <c r="X57" s="32">
        <v>-220</v>
      </c>
      <c r="Y57" s="32">
        <v>-227</v>
      </c>
      <c r="Z57" s="33">
        <v>-227</v>
      </c>
      <c r="AA57" s="32">
        <v>0</v>
      </c>
      <c r="AB57" s="32">
        <v>0</v>
      </c>
    </row>
    <row r="58" spans="2:28" s="34" customFormat="1">
      <c r="B58" s="34" t="str">
        <f>IF(Menu!$K$32="PT",Data!H55,Data!G55)</f>
        <v>Aplicações financeiras</v>
      </c>
      <c r="C58" s="32">
        <v>0</v>
      </c>
      <c r="D58" s="32">
        <v>0</v>
      </c>
      <c r="E58" s="32">
        <v>0</v>
      </c>
      <c r="F58" s="33">
        <v>0</v>
      </c>
      <c r="G58" s="32">
        <v>0</v>
      </c>
      <c r="H58" s="32">
        <v>0</v>
      </c>
      <c r="I58" s="32">
        <v>0</v>
      </c>
      <c r="J58" s="33">
        <v>0</v>
      </c>
      <c r="K58" s="32">
        <v>0</v>
      </c>
      <c r="L58" s="32">
        <v>0</v>
      </c>
      <c r="M58" s="32">
        <v>0</v>
      </c>
      <c r="N58" s="33">
        <v>0</v>
      </c>
      <c r="O58" s="32">
        <v>0</v>
      </c>
      <c r="P58" s="32">
        <v>0</v>
      </c>
      <c r="Q58" s="32">
        <v>0</v>
      </c>
      <c r="R58" s="33">
        <v>0</v>
      </c>
      <c r="S58" s="32">
        <v>0</v>
      </c>
      <c r="T58" s="32">
        <v>-18</v>
      </c>
      <c r="U58" s="32">
        <v>-18</v>
      </c>
      <c r="V58" s="33">
        <v>-18</v>
      </c>
      <c r="W58" s="32">
        <v>0</v>
      </c>
      <c r="X58" s="32">
        <v>644</v>
      </c>
      <c r="Y58" s="32">
        <v>644</v>
      </c>
      <c r="Z58" s="33">
        <v>644</v>
      </c>
      <c r="AA58" s="32">
        <v>0</v>
      </c>
      <c r="AB58" s="32">
        <v>0</v>
      </c>
    </row>
    <row r="59" spans="2:28" s="34" customFormat="1">
      <c r="B59" s="34" t="str">
        <f>IF(Menu!$K$32="PT",Data!H56,Data!G56)</f>
        <v>Debêntures adquiridas</v>
      </c>
      <c r="C59" s="32">
        <v>0</v>
      </c>
      <c r="D59" s="32">
        <v>0</v>
      </c>
      <c r="E59" s="32">
        <v>0</v>
      </c>
      <c r="F59" s="33">
        <v>0</v>
      </c>
      <c r="G59" s="32">
        <v>0</v>
      </c>
      <c r="H59" s="32">
        <v>0</v>
      </c>
      <c r="I59" s="32">
        <v>0</v>
      </c>
      <c r="J59" s="33">
        <v>0</v>
      </c>
      <c r="K59" s="32">
        <v>0</v>
      </c>
      <c r="L59" s="32">
        <v>0</v>
      </c>
      <c r="M59" s="32">
        <v>0</v>
      </c>
      <c r="N59" s="33">
        <v>-552</v>
      </c>
      <c r="O59" s="32">
        <v>0</v>
      </c>
      <c r="P59" s="32">
        <v>0</v>
      </c>
      <c r="Q59" s="32">
        <v>0</v>
      </c>
      <c r="R59" s="33">
        <v>-74</v>
      </c>
      <c r="S59" s="32">
        <v>0</v>
      </c>
      <c r="T59" s="32">
        <v>0</v>
      </c>
      <c r="U59" s="32">
        <v>0</v>
      </c>
      <c r="V59" s="33">
        <v>0</v>
      </c>
      <c r="W59" s="32">
        <v>0</v>
      </c>
      <c r="X59" s="32">
        <v>0</v>
      </c>
      <c r="Y59" s="32">
        <v>0</v>
      </c>
      <c r="Z59" s="33">
        <v>0</v>
      </c>
      <c r="AA59" s="32">
        <v>0</v>
      </c>
      <c r="AB59" s="32">
        <v>0</v>
      </c>
    </row>
    <row r="60" spans="2:28" s="34" customFormat="1">
      <c r="B60" s="34" t="str">
        <f>IF(Menu!$K$32="PT",Data!H57,Data!G57)</f>
        <v>Baixa de investimentos - venda de participação</v>
      </c>
      <c r="C60" s="32">
        <v>0</v>
      </c>
      <c r="D60" s="32">
        <v>0</v>
      </c>
      <c r="E60" s="32">
        <v>0</v>
      </c>
      <c r="F60" s="33">
        <v>0</v>
      </c>
      <c r="G60" s="32">
        <v>0</v>
      </c>
      <c r="H60" s="32">
        <v>0</v>
      </c>
      <c r="I60" s="32">
        <v>0</v>
      </c>
      <c r="J60" s="33">
        <v>0</v>
      </c>
      <c r="K60" s="32">
        <v>0</v>
      </c>
      <c r="L60" s="32">
        <v>0</v>
      </c>
      <c r="M60" s="32">
        <v>0</v>
      </c>
      <c r="N60" s="33">
        <v>0</v>
      </c>
      <c r="O60" s="32">
        <v>0</v>
      </c>
      <c r="P60" s="32">
        <v>0</v>
      </c>
      <c r="Q60" s="32">
        <v>0</v>
      </c>
      <c r="R60" s="33">
        <v>0</v>
      </c>
      <c r="S60" s="32">
        <v>0</v>
      </c>
      <c r="T60" s="32">
        <v>0</v>
      </c>
      <c r="U60" s="32">
        <v>0</v>
      </c>
      <c r="V60" s="33">
        <v>0</v>
      </c>
      <c r="W60" s="32">
        <v>0</v>
      </c>
      <c r="X60" s="32">
        <v>0</v>
      </c>
      <c r="Y60" s="32">
        <v>0</v>
      </c>
      <c r="Z60" s="33">
        <v>0</v>
      </c>
      <c r="AA60" s="32">
        <v>0</v>
      </c>
      <c r="AB60" s="32">
        <v>0</v>
      </c>
    </row>
    <row r="61" spans="2:28" s="34" customFormat="1">
      <c r="B61" s="34" t="str">
        <f>IF(Menu!$K$32="PT",Data!H58,Data!G58)</f>
        <v xml:space="preserve">Aumento/redução em aplicações financeiras com restrições </v>
      </c>
      <c r="C61" s="32">
        <v>0</v>
      </c>
      <c r="D61" s="32">
        <v>0</v>
      </c>
      <c r="E61" s="32">
        <v>0</v>
      </c>
      <c r="F61" s="33">
        <v>0</v>
      </c>
      <c r="G61" s="32">
        <v>0</v>
      </c>
      <c r="H61" s="32">
        <v>0</v>
      </c>
      <c r="I61" s="32">
        <v>0</v>
      </c>
      <c r="J61" s="33">
        <v>-91033</v>
      </c>
      <c r="K61" s="32">
        <v>15664</v>
      </c>
      <c r="L61" s="32">
        <v>11712.455000000002</v>
      </c>
      <c r="M61" s="32">
        <v>-3267</v>
      </c>
      <c r="N61" s="33">
        <v>5239</v>
      </c>
      <c r="O61" s="32">
        <v>13685</v>
      </c>
      <c r="P61" s="32">
        <v>-91677</v>
      </c>
      <c r="Q61" s="32">
        <v>-59278</v>
      </c>
      <c r="R61" s="33">
        <v>-27434</v>
      </c>
      <c r="S61" s="32">
        <v>44022</v>
      </c>
      <c r="T61" s="32">
        <v>-33726</v>
      </c>
      <c r="U61" s="32">
        <v>32533</v>
      </c>
      <c r="V61" s="33">
        <v>45524</v>
      </c>
      <c r="W61" s="32">
        <v>18849</v>
      </c>
      <c r="X61" s="32">
        <v>12237</v>
      </c>
      <c r="Y61" s="32">
        <v>36977</v>
      </c>
      <c r="Z61" s="33">
        <v>48196</v>
      </c>
      <c r="AA61" s="32">
        <v>11781</v>
      </c>
      <c r="AB61" s="32">
        <v>8066</v>
      </c>
    </row>
    <row r="62" spans="2:28" s="34" customFormat="1">
      <c r="B62" s="34" t="str">
        <f>IF(Menu!$K$32="PT",Data!H59,Data!G59)</f>
        <v>Dividendos recebidos</v>
      </c>
      <c r="C62" s="32">
        <v>0</v>
      </c>
      <c r="D62" s="32">
        <v>0</v>
      </c>
      <c r="E62" s="32">
        <v>0</v>
      </c>
      <c r="F62" s="33">
        <v>0</v>
      </c>
      <c r="G62" s="32">
        <v>0</v>
      </c>
      <c r="H62" s="32">
        <v>0</v>
      </c>
      <c r="I62" s="32">
        <v>0</v>
      </c>
      <c r="J62" s="33">
        <v>0</v>
      </c>
      <c r="K62" s="32">
        <v>0</v>
      </c>
      <c r="L62" s="32">
        <v>0</v>
      </c>
      <c r="M62" s="32">
        <v>0</v>
      </c>
      <c r="N62" s="33">
        <v>0</v>
      </c>
      <c r="O62" s="32">
        <v>0</v>
      </c>
      <c r="P62" s="32">
        <v>0</v>
      </c>
      <c r="Q62" s="32">
        <v>0</v>
      </c>
      <c r="R62" s="33">
        <v>0</v>
      </c>
      <c r="S62" s="32">
        <v>0</v>
      </c>
      <c r="T62" s="32">
        <v>0</v>
      </c>
      <c r="U62" s="32">
        <v>0</v>
      </c>
      <c r="V62" s="33">
        <v>0</v>
      </c>
      <c r="W62" s="32">
        <v>0</v>
      </c>
      <c r="X62" s="32">
        <v>0</v>
      </c>
      <c r="Y62" s="32">
        <v>0</v>
      </c>
      <c r="Z62" s="33">
        <v>0</v>
      </c>
      <c r="AA62" s="32">
        <v>0</v>
      </c>
      <c r="AB62" s="32">
        <v>0</v>
      </c>
    </row>
    <row r="63" spans="2:28" s="34" customFormat="1">
      <c r="B63" s="34" t="str">
        <f>IF(Menu!$K$32="PT",Data!H60,Data!G60)</f>
        <v>Movimentação em não controladores</v>
      </c>
      <c r="C63" s="32">
        <v>0</v>
      </c>
      <c r="D63" s="32">
        <v>0</v>
      </c>
      <c r="E63" s="32">
        <v>0</v>
      </c>
      <c r="F63" s="33">
        <v>0</v>
      </c>
      <c r="G63" s="32">
        <v>-13</v>
      </c>
      <c r="H63" s="32">
        <v>-14</v>
      </c>
      <c r="I63" s="32">
        <v>-15</v>
      </c>
      <c r="J63" s="33">
        <v>-13</v>
      </c>
      <c r="K63" s="32">
        <v>0</v>
      </c>
      <c r="L63" s="32">
        <v>0</v>
      </c>
      <c r="M63" s="32">
        <v>0</v>
      </c>
      <c r="N63" s="33">
        <v>-126</v>
      </c>
      <c r="O63" s="32">
        <v>0</v>
      </c>
      <c r="P63" s="32">
        <v>1562</v>
      </c>
      <c r="Q63" s="32">
        <v>37173</v>
      </c>
      <c r="R63" s="33">
        <v>21860</v>
      </c>
      <c r="S63" s="32">
        <v>-7481</v>
      </c>
      <c r="T63" s="32">
        <v>-9482</v>
      </c>
      <c r="U63" s="32">
        <v>17914</v>
      </c>
      <c r="V63" s="33">
        <v>11187</v>
      </c>
      <c r="W63" s="32">
        <v>-18770</v>
      </c>
      <c r="X63" s="32">
        <v>-24355</v>
      </c>
      <c r="Y63" s="32">
        <v>-26037</v>
      </c>
      <c r="Z63" s="33">
        <v>-9752</v>
      </c>
      <c r="AA63" s="32">
        <v>-36358</v>
      </c>
      <c r="AB63" s="32">
        <v>-19042</v>
      </c>
    </row>
    <row r="64" spans="2:28" s="34" customFormat="1">
      <c r="B64" s="34" t="str">
        <f>IF(Menu!$K$32="PT",Data!H61,Data!G61)</f>
        <v>Adiantamento para futuro aumento de capital</v>
      </c>
      <c r="C64" s="32">
        <v>0</v>
      </c>
      <c r="D64" s="32">
        <v>0</v>
      </c>
      <c r="E64" s="32">
        <v>0</v>
      </c>
      <c r="F64" s="33">
        <v>0</v>
      </c>
      <c r="G64" s="32">
        <v>0</v>
      </c>
      <c r="H64" s="32">
        <v>0</v>
      </c>
      <c r="I64" s="32">
        <v>0</v>
      </c>
      <c r="J64" s="33">
        <v>0</v>
      </c>
      <c r="K64" s="32">
        <v>0</v>
      </c>
      <c r="L64" s="32">
        <v>0</v>
      </c>
      <c r="M64" s="32">
        <v>0</v>
      </c>
      <c r="N64" s="33">
        <v>0</v>
      </c>
      <c r="O64" s="32">
        <v>0</v>
      </c>
      <c r="P64" s="32">
        <v>-11938</v>
      </c>
      <c r="Q64" s="32">
        <v>0</v>
      </c>
      <c r="R64" s="33">
        <v>0</v>
      </c>
      <c r="S64" s="32">
        <v>0</v>
      </c>
      <c r="T64" s="32" t="s">
        <v>173</v>
      </c>
      <c r="U64" s="32" t="s">
        <v>173</v>
      </c>
      <c r="V64" s="33" t="s">
        <v>173</v>
      </c>
      <c r="W64" s="32" t="s">
        <v>173</v>
      </c>
      <c r="X64" s="32" t="s">
        <v>173</v>
      </c>
      <c r="Y64" s="32">
        <v>0</v>
      </c>
      <c r="Z64" s="33">
        <v>0</v>
      </c>
      <c r="AA64" s="32">
        <v>0</v>
      </c>
      <c r="AB64" s="32">
        <v>0</v>
      </c>
    </row>
    <row r="65" spans="2:28" s="34" customFormat="1">
      <c r="B65" s="34" t="str">
        <f>IF(Menu!$K$32="PT",Data!H62,Data!G62)</f>
        <v>Acréscimo/baixa do imobilizado e intangível</v>
      </c>
      <c r="C65" s="32">
        <v>-3432</v>
      </c>
      <c r="D65" s="32">
        <v>-5467</v>
      </c>
      <c r="E65" s="32">
        <v>-9802</v>
      </c>
      <c r="F65" s="33">
        <v>-11739</v>
      </c>
      <c r="G65" s="32">
        <v>-6594</v>
      </c>
      <c r="H65" s="32">
        <v>-13599</v>
      </c>
      <c r="I65" s="32">
        <v>-19642</v>
      </c>
      <c r="J65" s="33">
        <v>-24841</v>
      </c>
      <c r="K65" s="32">
        <v>-2779</v>
      </c>
      <c r="L65" s="32">
        <v>-13441</v>
      </c>
      <c r="M65" s="32">
        <v>-19592</v>
      </c>
      <c r="N65" s="33">
        <v>-26605</v>
      </c>
      <c r="O65" s="32">
        <v>-1323</v>
      </c>
      <c r="P65" s="32">
        <v>-2414</v>
      </c>
      <c r="Q65" s="32">
        <v>-10663</v>
      </c>
      <c r="R65" s="33">
        <v>-18308</v>
      </c>
      <c r="S65" s="32">
        <v>-10417</v>
      </c>
      <c r="T65" s="32">
        <v>-23257</v>
      </c>
      <c r="U65" s="32">
        <v>-29476</v>
      </c>
      <c r="V65" s="33">
        <v>-34963</v>
      </c>
      <c r="W65" s="32">
        <v>-6405</v>
      </c>
      <c r="X65" s="32">
        <v>-14984</v>
      </c>
      <c r="Y65" s="32">
        <v>-23966</v>
      </c>
      <c r="Z65" s="33">
        <v>-26810</v>
      </c>
      <c r="AA65" s="32">
        <v>-6395</v>
      </c>
      <c r="AB65" s="32">
        <v>-2904</v>
      </c>
    </row>
    <row r="66" spans="2:28" s="34" customFormat="1">
      <c r="B66" s="86" t="str">
        <f>IF(Menu!$K$32="PT",Data!H63,Data!G63)</f>
        <v>Caixa líquido gerado pelas atividades de investimento</v>
      </c>
      <c r="C66" s="89">
        <v>-3432</v>
      </c>
      <c r="D66" s="89">
        <v>-5494</v>
      </c>
      <c r="E66" s="89">
        <v>-10994</v>
      </c>
      <c r="F66" s="90">
        <v>-11739</v>
      </c>
      <c r="G66" s="89">
        <v>-6607</v>
      </c>
      <c r="H66" s="89">
        <v>-15613</v>
      </c>
      <c r="I66" s="89">
        <v>-21657</v>
      </c>
      <c r="J66" s="90">
        <v>-117887</v>
      </c>
      <c r="K66" s="89">
        <v>12885</v>
      </c>
      <c r="L66" s="89">
        <v>-1728.5449999999983</v>
      </c>
      <c r="M66" s="89">
        <v>-22859</v>
      </c>
      <c r="N66" s="90">
        <v>-22044</v>
      </c>
      <c r="O66" s="89">
        <v>12362</v>
      </c>
      <c r="P66" s="89">
        <v>-104467</v>
      </c>
      <c r="Q66" s="89">
        <v>-32768</v>
      </c>
      <c r="R66" s="90">
        <v>-23956</v>
      </c>
      <c r="S66" s="89">
        <v>26124</v>
      </c>
      <c r="T66" s="89">
        <v>-66483</v>
      </c>
      <c r="U66" s="89">
        <v>20953</v>
      </c>
      <c r="V66" s="90">
        <v>18915</v>
      </c>
      <c r="W66" s="89">
        <v>-6326</v>
      </c>
      <c r="X66" s="89">
        <v>-26678</v>
      </c>
      <c r="Y66" s="89">
        <v>-12609</v>
      </c>
      <c r="Z66" s="90">
        <v>12051</v>
      </c>
      <c r="AA66" s="89">
        <f>SUM(AA57:AA65)</f>
        <v>-30972</v>
      </c>
      <c r="AB66" s="89">
        <v>-13880</v>
      </c>
    </row>
    <row r="67" spans="2:28" s="34" customFormat="1">
      <c r="C67" s="32"/>
      <c r="D67" s="32"/>
      <c r="E67" s="32"/>
      <c r="F67" s="33"/>
      <c r="G67" s="32"/>
      <c r="H67" s="32"/>
      <c r="I67" s="32"/>
      <c r="J67" s="33"/>
      <c r="K67" s="32"/>
      <c r="L67" s="32"/>
      <c r="M67" s="32"/>
      <c r="N67" s="33"/>
      <c r="O67" s="32"/>
      <c r="P67" s="32"/>
      <c r="Q67" s="32"/>
      <c r="R67" s="33"/>
      <c r="S67" s="32"/>
      <c r="T67" s="32"/>
      <c r="U67" s="32"/>
      <c r="V67" s="33"/>
      <c r="W67" s="32"/>
      <c r="X67" s="32"/>
      <c r="Y67" s="32"/>
      <c r="Z67" s="33"/>
      <c r="AA67" s="32"/>
      <c r="AB67" s="32"/>
    </row>
    <row r="68" spans="2:28" s="34" customFormat="1">
      <c r="B68" s="91" t="str">
        <f>IF(Menu!$K$32="PT",Data!H65,Data!G65)</f>
        <v>Fluxo de caixa das atividades de financiamento</v>
      </c>
      <c r="C68" s="32"/>
      <c r="D68" s="32"/>
      <c r="E68" s="32"/>
      <c r="F68" s="33"/>
      <c r="G68" s="32"/>
      <c r="H68" s="32"/>
      <c r="I68" s="32"/>
      <c r="J68" s="33"/>
      <c r="K68" s="32"/>
      <c r="L68" s="32"/>
      <c r="M68" s="32"/>
      <c r="N68" s="33"/>
      <c r="O68" s="32"/>
      <c r="P68" s="32"/>
      <c r="Q68" s="32"/>
      <c r="R68" s="33"/>
      <c r="S68" s="32"/>
      <c r="T68" s="32"/>
      <c r="U68" s="32"/>
      <c r="V68" s="33"/>
      <c r="W68" s="32"/>
      <c r="X68" s="32"/>
      <c r="Y68" s="32"/>
      <c r="Z68" s="33"/>
      <c r="AA68" s="32"/>
      <c r="AB68" s="32"/>
    </row>
    <row r="69" spans="2:28" s="34" customFormat="1">
      <c r="B69" s="34" t="str">
        <f>IF(Menu!$K$32="PT",Data!H66,Data!G66)</f>
        <v>Dividendos pagos</v>
      </c>
      <c r="C69" s="32">
        <v>0</v>
      </c>
      <c r="D69" s="32">
        <v>0</v>
      </c>
      <c r="E69" s="32">
        <v>0</v>
      </c>
      <c r="F69" s="33">
        <v>0</v>
      </c>
      <c r="G69" s="32">
        <v>0</v>
      </c>
      <c r="H69" s="32">
        <v>-40000</v>
      </c>
      <c r="I69" s="32">
        <v>-40000</v>
      </c>
      <c r="J69" s="33">
        <v>-40000</v>
      </c>
      <c r="K69" s="32">
        <v>0</v>
      </c>
      <c r="L69" s="32">
        <v>-32083</v>
      </c>
      <c r="M69" s="32">
        <v>-32083</v>
      </c>
      <c r="N69" s="33">
        <v>-32083</v>
      </c>
      <c r="O69" s="32">
        <v>0</v>
      </c>
      <c r="P69" s="32">
        <v>-31749</v>
      </c>
      <c r="Q69" s="32">
        <v>-31749</v>
      </c>
      <c r="R69" s="33">
        <v>-31749</v>
      </c>
      <c r="S69" s="32">
        <v>-100000</v>
      </c>
      <c r="T69" s="32">
        <v>-100000</v>
      </c>
      <c r="U69" s="32">
        <v>-109600</v>
      </c>
      <c r="V69" s="33">
        <v>-118484</v>
      </c>
      <c r="W69" s="32">
        <v>-200000</v>
      </c>
      <c r="X69" s="32">
        <v>-200000</v>
      </c>
      <c r="Y69" s="32">
        <v>-200000</v>
      </c>
      <c r="Z69" s="33">
        <v>-200000</v>
      </c>
      <c r="AA69" s="32">
        <v>0</v>
      </c>
      <c r="AB69" s="32">
        <v>0</v>
      </c>
    </row>
    <row r="70" spans="2:28" s="34" customFormat="1">
      <c r="B70" s="34" t="str">
        <f>IF(Menu!$K$32="PT",Data!H67,Data!G67)</f>
        <v>Partes relacionadas</v>
      </c>
      <c r="C70" s="32">
        <v>3687</v>
      </c>
      <c r="D70" s="32">
        <v>544</v>
      </c>
      <c r="E70" s="32">
        <v>151</v>
      </c>
      <c r="F70" s="33">
        <v>-2562</v>
      </c>
      <c r="G70" s="32">
        <v>11186</v>
      </c>
      <c r="H70" s="32">
        <v>-2421</v>
      </c>
      <c r="I70" s="32">
        <v>-2160</v>
      </c>
      <c r="J70" s="33">
        <v>-1871</v>
      </c>
      <c r="K70" s="32">
        <v>313</v>
      </c>
      <c r="L70" s="32">
        <v>-11000</v>
      </c>
      <c r="M70" s="32">
        <v>-11000</v>
      </c>
      <c r="N70" s="33">
        <v>-7091</v>
      </c>
      <c r="O70" s="32">
        <v>-462</v>
      </c>
      <c r="P70" s="32">
        <v>0</v>
      </c>
      <c r="Q70" s="32">
        <v>-13765</v>
      </c>
      <c r="R70" s="33">
        <v>2257</v>
      </c>
      <c r="S70" s="32">
        <v>-33</v>
      </c>
      <c r="T70" s="32">
        <v>-33</v>
      </c>
      <c r="U70" s="32">
        <v>-9</v>
      </c>
      <c r="V70" s="33">
        <v>49053</v>
      </c>
      <c r="W70" s="32">
        <v>-10496</v>
      </c>
      <c r="X70" s="32">
        <v>-14289</v>
      </c>
      <c r="Y70" s="32">
        <v>-8796</v>
      </c>
      <c r="Z70" s="33">
        <v>-43116</v>
      </c>
      <c r="AA70" s="32">
        <v>6587</v>
      </c>
      <c r="AB70" s="32">
        <v>4674</v>
      </c>
    </row>
    <row r="71" spans="2:28" s="34" customFormat="1">
      <c r="B71" s="34" t="s">
        <v>408</v>
      </c>
      <c r="C71" s="32"/>
      <c r="D71" s="32"/>
      <c r="E71" s="32"/>
      <c r="F71" s="33"/>
      <c r="G71" s="32"/>
      <c r="H71" s="32"/>
      <c r="I71" s="32"/>
      <c r="J71" s="33"/>
      <c r="K71" s="32"/>
      <c r="L71" s="32"/>
      <c r="M71" s="32"/>
      <c r="N71" s="33"/>
      <c r="O71" s="32"/>
      <c r="P71" s="32"/>
      <c r="Q71" s="32"/>
      <c r="R71" s="33"/>
      <c r="S71" s="32"/>
      <c r="T71" s="32"/>
      <c r="U71" s="32"/>
      <c r="V71" s="33"/>
      <c r="W71" s="32"/>
      <c r="X71" s="32"/>
      <c r="Y71" s="32">
        <v>137934</v>
      </c>
      <c r="Z71" s="33">
        <v>259688</v>
      </c>
      <c r="AA71" s="32">
        <v>0</v>
      </c>
      <c r="AB71" s="32">
        <v>0</v>
      </c>
    </row>
    <row r="72" spans="2:28" s="34" customFormat="1">
      <c r="B72" s="34" t="str">
        <f>IF(Menu!$K$32="PT",Data!H68,Data!G68)</f>
        <v>Integralização de capital</v>
      </c>
      <c r="C72" s="32">
        <v>0</v>
      </c>
      <c r="D72" s="32">
        <v>0</v>
      </c>
      <c r="E72" s="32">
        <v>40006</v>
      </c>
      <c r="F72" s="33">
        <v>40006</v>
      </c>
      <c r="G72" s="32">
        <v>0</v>
      </c>
      <c r="H72" s="32">
        <v>0</v>
      </c>
      <c r="I72" s="32">
        <v>0</v>
      </c>
      <c r="J72" s="33">
        <v>0</v>
      </c>
      <c r="K72" s="32">
        <v>0</v>
      </c>
      <c r="L72" s="32">
        <v>0</v>
      </c>
      <c r="M72" s="32">
        <v>0</v>
      </c>
      <c r="N72" s="33">
        <v>0</v>
      </c>
      <c r="O72" s="32">
        <v>0</v>
      </c>
      <c r="P72" s="32">
        <v>0</v>
      </c>
      <c r="Q72" s="32">
        <v>0</v>
      </c>
      <c r="R72" s="33">
        <v>0</v>
      </c>
      <c r="S72" s="32">
        <v>0</v>
      </c>
      <c r="T72" s="32">
        <v>0</v>
      </c>
      <c r="U72" s="32">
        <v>0</v>
      </c>
      <c r="V72" s="33">
        <v>0</v>
      </c>
      <c r="W72" s="32">
        <v>0</v>
      </c>
      <c r="X72" s="32">
        <v>0</v>
      </c>
      <c r="Y72" s="32">
        <v>0</v>
      </c>
      <c r="Z72" s="33">
        <v>0</v>
      </c>
      <c r="AA72" s="32">
        <v>0</v>
      </c>
      <c r="AB72" s="32">
        <v>0</v>
      </c>
    </row>
    <row r="73" spans="2:28" s="34" customFormat="1">
      <c r="B73" s="34" t="str">
        <f>IF(Menu!$K$32="PT",Data!H69,Data!G69)</f>
        <v>Aquisição de ações próprias para manutenção em tesouraria</v>
      </c>
      <c r="C73" s="32">
        <v>0</v>
      </c>
      <c r="D73" s="32">
        <v>0</v>
      </c>
      <c r="E73" s="32">
        <v>0</v>
      </c>
      <c r="F73" s="33">
        <v>0</v>
      </c>
      <c r="G73" s="32">
        <v>0</v>
      </c>
      <c r="H73" s="32">
        <v>0</v>
      </c>
      <c r="I73" s="32">
        <v>-1527</v>
      </c>
      <c r="J73" s="33">
        <v>-8175</v>
      </c>
      <c r="K73" s="32">
        <v>-7691</v>
      </c>
      <c r="L73" s="32">
        <v>-11009</v>
      </c>
      <c r="M73" s="32">
        <v>-11009</v>
      </c>
      <c r="N73" s="33">
        <v>-11009</v>
      </c>
      <c r="O73" s="32">
        <v>0</v>
      </c>
      <c r="P73" s="32">
        <v>0</v>
      </c>
      <c r="Q73" s="32">
        <v>0</v>
      </c>
      <c r="R73" s="33">
        <v>0</v>
      </c>
      <c r="S73" s="32">
        <v>0</v>
      </c>
      <c r="T73" s="32">
        <v>0</v>
      </c>
      <c r="U73" s="32">
        <v>0</v>
      </c>
      <c r="V73" s="33">
        <v>0</v>
      </c>
      <c r="W73" s="32">
        <v>0</v>
      </c>
      <c r="X73" s="32">
        <v>0</v>
      </c>
      <c r="Y73" s="32">
        <v>0</v>
      </c>
      <c r="Z73" s="33">
        <v>0</v>
      </c>
      <c r="AA73" s="32">
        <v>0</v>
      </c>
      <c r="AB73" s="32">
        <v>0</v>
      </c>
    </row>
    <row r="74" spans="2:28" s="34" customFormat="1">
      <c r="B74" s="34" t="str">
        <f>IF(Menu!$K$32="PT",Data!H70,Data!G70)</f>
        <v>Alienação de ações em tesouraria - plano de opções</v>
      </c>
      <c r="C74" s="32">
        <v>0</v>
      </c>
      <c r="D74" s="32">
        <v>0</v>
      </c>
      <c r="E74" s="32">
        <v>0</v>
      </c>
      <c r="F74" s="33">
        <v>0</v>
      </c>
      <c r="G74" s="32">
        <v>0</v>
      </c>
      <c r="H74" s="32">
        <v>0</v>
      </c>
      <c r="I74" s="32">
        <v>359</v>
      </c>
      <c r="J74" s="33">
        <v>867</v>
      </c>
      <c r="K74" s="32">
        <v>520</v>
      </c>
      <c r="L74" s="32">
        <v>0</v>
      </c>
      <c r="M74" s="32">
        <v>0</v>
      </c>
      <c r="N74" s="33">
        <v>0</v>
      </c>
      <c r="O74" s="32">
        <v>0</v>
      </c>
      <c r="P74" s="32">
        <v>0</v>
      </c>
      <c r="Q74" s="32">
        <v>0</v>
      </c>
      <c r="R74" s="33">
        <v>0</v>
      </c>
      <c r="S74" s="32">
        <v>0</v>
      </c>
      <c r="T74" s="32">
        <v>0</v>
      </c>
      <c r="U74" s="32">
        <v>2421</v>
      </c>
      <c r="V74" s="33">
        <v>4270</v>
      </c>
      <c r="W74" s="32">
        <v>3229</v>
      </c>
      <c r="X74" s="32">
        <v>28994</v>
      </c>
      <c r="Y74" s="32">
        <v>28994</v>
      </c>
      <c r="Z74" s="33">
        <v>28994</v>
      </c>
      <c r="AA74" s="32">
        <v>0</v>
      </c>
      <c r="AB74" s="32">
        <v>0</v>
      </c>
    </row>
    <row r="75" spans="2:28" s="34" customFormat="1">
      <c r="B75" s="34" t="str">
        <f>IF(Menu!$K$32="PT",Data!H71,Data!G71)</f>
        <v>Custos de transação capitalizados</v>
      </c>
      <c r="C75" s="32">
        <v>0</v>
      </c>
      <c r="D75" s="32">
        <v>0</v>
      </c>
      <c r="E75" s="32">
        <v>-4671</v>
      </c>
      <c r="F75" s="33">
        <v>-6997</v>
      </c>
      <c r="G75" s="32">
        <v>0</v>
      </c>
      <c r="H75" s="32">
        <v>0</v>
      </c>
      <c r="I75" s="32">
        <v>0</v>
      </c>
      <c r="J75" s="33">
        <v>0</v>
      </c>
      <c r="K75" s="32">
        <v>0</v>
      </c>
      <c r="L75" s="32">
        <v>0</v>
      </c>
      <c r="M75" s="32">
        <v>0</v>
      </c>
      <c r="N75" s="33">
        <v>0</v>
      </c>
      <c r="O75" s="32">
        <v>0</v>
      </c>
      <c r="P75" s="32">
        <v>0</v>
      </c>
      <c r="Q75" s="32">
        <v>0</v>
      </c>
      <c r="R75" s="33">
        <v>0</v>
      </c>
      <c r="S75" s="32">
        <v>0</v>
      </c>
      <c r="T75" s="32">
        <v>0</v>
      </c>
      <c r="U75" s="32">
        <v>0</v>
      </c>
      <c r="V75" s="33">
        <v>0</v>
      </c>
      <c r="W75" s="32">
        <v>0</v>
      </c>
      <c r="X75" s="32">
        <v>0</v>
      </c>
      <c r="Y75" s="32">
        <v>0</v>
      </c>
      <c r="Z75" s="33">
        <v>0</v>
      </c>
      <c r="AA75" s="32">
        <v>0</v>
      </c>
      <c r="AB75" s="32">
        <v>0</v>
      </c>
    </row>
    <row r="76" spans="2:28" s="34" customFormat="1">
      <c r="B76" s="34" t="s">
        <v>413</v>
      </c>
      <c r="C76" s="32">
        <v>0</v>
      </c>
      <c r="D76" s="32">
        <v>0</v>
      </c>
      <c r="E76" s="32">
        <v>0</v>
      </c>
      <c r="F76" s="33">
        <v>0</v>
      </c>
      <c r="G76" s="32">
        <v>0</v>
      </c>
      <c r="H76" s="32">
        <v>0</v>
      </c>
      <c r="I76" s="32">
        <v>0</v>
      </c>
      <c r="J76" s="33">
        <v>0</v>
      </c>
      <c r="K76" s="32">
        <v>0</v>
      </c>
      <c r="L76" s="32">
        <v>0</v>
      </c>
      <c r="M76" s="32">
        <v>0</v>
      </c>
      <c r="N76" s="33">
        <v>0</v>
      </c>
      <c r="O76" s="32">
        <v>0</v>
      </c>
      <c r="P76" s="32">
        <v>0</v>
      </c>
      <c r="Q76" s="32">
        <v>0</v>
      </c>
      <c r="R76" s="33">
        <v>0</v>
      </c>
      <c r="S76" s="32">
        <v>0</v>
      </c>
      <c r="T76" s="32">
        <v>0</v>
      </c>
      <c r="U76" s="32">
        <v>0</v>
      </c>
      <c r="V76" s="33">
        <v>0</v>
      </c>
      <c r="W76" s="32">
        <v>0</v>
      </c>
      <c r="X76" s="32">
        <v>0</v>
      </c>
      <c r="Y76" s="32">
        <v>0</v>
      </c>
      <c r="Z76" s="33">
        <v>0</v>
      </c>
      <c r="AA76" s="32">
        <v>44160</v>
      </c>
      <c r="AB76" s="32">
        <v>16238</v>
      </c>
    </row>
    <row r="77" spans="2:28" s="34" customFormat="1">
      <c r="B77" s="34" t="s">
        <v>404</v>
      </c>
      <c r="C77" s="32">
        <v>0</v>
      </c>
      <c r="D77" s="32">
        <v>0</v>
      </c>
      <c r="E77" s="32">
        <v>0</v>
      </c>
      <c r="F77" s="33">
        <v>0</v>
      </c>
      <c r="G77" s="32">
        <v>0</v>
      </c>
      <c r="H77" s="32">
        <v>-715</v>
      </c>
      <c r="I77" s="32">
        <v>-715</v>
      </c>
      <c r="J77" s="33">
        <v>-1290</v>
      </c>
      <c r="K77" s="32">
        <v>-1710</v>
      </c>
      <c r="L77" s="32">
        <v>-2101</v>
      </c>
      <c r="M77" s="32">
        <v>-14283</v>
      </c>
      <c r="N77" s="33">
        <v>-28221</v>
      </c>
      <c r="O77" s="32">
        <v>-13347</v>
      </c>
      <c r="P77" s="32">
        <v>0</v>
      </c>
      <c r="Q77" s="32">
        <v>-38482</v>
      </c>
      <c r="R77" s="33">
        <v>-38482</v>
      </c>
      <c r="S77" s="32">
        <v>0</v>
      </c>
      <c r="T77" s="32">
        <v>0</v>
      </c>
      <c r="U77" s="32">
        <v>0</v>
      </c>
      <c r="V77" s="33">
        <v>0</v>
      </c>
      <c r="W77" s="32">
        <v>-16213</v>
      </c>
      <c r="X77" s="32">
        <v>-16213</v>
      </c>
      <c r="Y77" s="32">
        <v>-33242</v>
      </c>
      <c r="Z77" s="33">
        <v>-33242</v>
      </c>
      <c r="AA77" s="32">
        <v>-41113</v>
      </c>
      <c r="AB77" s="32">
        <v>-41112</v>
      </c>
    </row>
    <row r="78" spans="2:28" s="34" customFormat="1">
      <c r="B78" s="34" t="str">
        <f>IF(Menu!$K$32="PT",Data!H73,Data!G73)</f>
        <v>Pagamento de empréstimos e financiamentos</v>
      </c>
      <c r="C78" s="32">
        <v>-64100</v>
      </c>
      <c r="D78" s="32">
        <v>-128444</v>
      </c>
      <c r="E78" s="32">
        <v>-249396</v>
      </c>
      <c r="F78" s="33">
        <v>-412877</v>
      </c>
      <c r="G78" s="32">
        <v>-72523</v>
      </c>
      <c r="H78" s="32">
        <v>-218241</v>
      </c>
      <c r="I78" s="32">
        <v>-365710</v>
      </c>
      <c r="J78" s="33">
        <v>-454593</v>
      </c>
      <c r="K78" s="32">
        <v>-126957</v>
      </c>
      <c r="L78" s="32">
        <v>-294531</v>
      </c>
      <c r="M78" s="32">
        <v>-424197</v>
      </c>
      <c r="N78" s="33">
        <v>-607382</v>
      </c>
      <c r="O78" s="32">
        <v>-145828</v>
      </c>
      <c r="P78" s="32">
        <v>-209483</v>
      </c>
      <c r="Q78" s="32">
        <v>-542494</v>
      </c>
      <c r="R78" s="33">
        <v>-762779</v>
      </c>
      <c r="S78" s="32">
        <v>-90632</v>
      </c>
      <c r="T78" s="32">
        <v>-155011</v>
      </c>
      <c r="U78" s="32">
        <v>-470658</v>
      </c>
      <c r="V78" s="33">
        <v>-563640</v>
      </c>
      <c r="W78" s="32">
        <v>-65333</v>
      </c>
      <c r="X78" s="32">
        <v>-146262</v>
      </c>
      <c r="Y78" s="32">
        <v>-279629</v>
      </c>
      <c r="Z78" s="33">
        <v>-372320</v>
      </c>
      <c r="AA78" s="32">
        <v>-190826</v>
      </c>
      <c r="AB78" s="32">
        <v>-66431</v>
      </c>
    </row>
    <row r="79" spans="2:28" s="34" customFormat="1">
      <c r="B79" s="34" t="str">
        <f>IF(Menu!$K$32="PT",Data!H74,Data!G74)</f>
        <v>Pagamento de arrendamentos</v>
      </c>
      <c r="C79" s="32">
        <v>0</v>
      </c>
      <c r="D79" s="32">
        <v>0</v>
      </c>
      <c r="E79" s="32">
        <v>0</v>
      </c>
      <c r="F79" s="33">
        <v>-1692</v>
      </c>
      <c r="G79" s="32">
        <v>-1031</v>
      </c>
      <c r="H79" s="32">
        <v>-1781</v>
      </c>
      <c r="I79" s="32">
        <v>-2359</v>
      </c>
      <c r="J79" s="33">
        <v>-1987</v>
      </c>
      <c r="K79" s="32">
        <v>-1533</v>
      </c>
      <c r="L79" s="32">
        <v>-2137</v>
      </c>
      <c r="M79" s="32">
        <v>-2772</v>
      </c>
      <c r="N79" s="33">
        <v>-3510</v>
      </c>
      <c r="O79" s="32">
        <v>-795</v>
      </c>
      <c r="P79" s="32">
        <v>-655</v>
      </c>
      <c r="Q79" s="32">
        <v>-1964</v>
      </c>
      <c r="R79" s="33">
        <v>-2883</v>
      </c>
      <c r="S79" s="32">
        <v>-622</v>
      </c>
      <c r="T79" s="32">
        <v>-1646</v>
      </c>
      <c r="U79" s="32">
        <v>-2838</v>
      </c>
      <c r="V79" s="33">
        <v>-3713</v>
      </c>
      <c r="W79" s="32">
        <v>-1226</v>
      </c>
      <c r="X79" s="32">
        <v>-2287</v>
      </c>
      <c r="Y79" s="32">
        <v>-3702</v>
      </c>
      <c r="Z79" s="33">
        <v>-4059</v>
      </c>
      <c r="AA79" s="32">
        <v>-2091</v>
      </c>
      <c r="AB79" s="32">
        <v>-1230</v>
      </c>
    </row>
    <row r="80" spans="2:28" s="34" customFormat="1">
      <c r="B80" s="34" t="str">
        <f>IF(Menu!$K$32="PT",Data!H75,Data!G75)</f>
        <v>Debêntures captadas</v>
      </c>
      <c r="C80" s="32">
        <v>0</v>
      </c>
      <c r="D80" s="32">
        <v>0</v>
      </c>
      <c r="E80" s="32">
        <v>0</v>
      </c>
      <c r="F80" s="33">
        <v>0</v>
      </c>
      <c r="G80" s="32">
        <v>60000</v>
      </c>
      <c r="H80" s="32">
        <v>60000</v>
      </c>
      <c r="I80" s="32">
        <v>60000</v>
      </c>
      <c r="J80" s="33">
        <v>60000</v>
      </c>
      <c r="K80" s="32">
        <v>0</v>
      </c>
      <c r="L80" s="32">
        <v>0</v>
      </c>
      <c r="M80" s="32">
        <v>0</v>
      </c>
      <c r="N80" s="33">
        <v>0</v>
      </c>
      <c r="O80" s="32">
        <v>0</v>
      </c>
      <c r="P80" s="32">
        <v>0</v>
      </c>
      <c r="Q80" s="32">
        <v>0</v>
      </c>
      <c r="R80" s="33">
        <v>0</v>
      </c>
      <c r="S80" s="32">
        <v>0</v>
      </c>
      <c r="T80" s="32">
        <v>0</v>
      </c>
      <c r="U80" s="32">
        <v>356518</v>
      </c>
      <c r="V80" s="33">
        <v>371543</v>
      </c>
      <c r="W80" s="32">
        <v>0</v>
      </c>
      <c r="X80" s="32">
        <v>0</v>
      </c>
      <c r="Y80" s="32">
        <v>0</v>
      </c>
      <c r="Z80" s="33">
        <v>0</v>
      </c>
      <c r="AA80" s="32">
        <v>0</v>
      </c>
      <c r="AB80" s="32">
        <v>0</v>
      </c>
    </row>
    <row r="81" spans="2:28" s="34" customFormat="1">
      <c r="B81" s="34" t="s">
        <v>409</v>
      </c>
      <c r="C81" s="32"/>
      <c r="D81" s="32"/>
      <c r="E81" s="32"/>
      <c r="F81" s="33"/>
      <c r="G81" s="32"/>
      <c r="H81" s="32"/>
      <c r="I81" s="32"/>
      <c r="J81" s="33"/>
      <c r="K81" s="32"/>
      <c r="L81" s="32"/>
      <c r="M81" s="32"/>
      <c r="N81" s="33"/>
      <c r="O81" s="32"/>
      <c r="P81" s="32"/>
      <c r="Q81" s="32"/>
      <c r="R81" s="33"/>
      <c r="S81" s="32"/>
      <c r="T81" s="32"/>
      <c r="U81" s="32"/>
      <c r="V81" s="33"/>
      <c r="W81" s="32"/>
      <c r="X81" s="32"/>
      <c r="Y81" s="32">
        <v>341930</v>
      </c>
      <c r="Z81" s="33">
        <v>341930</v>
      </c>
      <c r="AA81" s="32">
        <v>0</v>
      </c>
      <c r="AB81" s="32">
        <v>0</v>
      </c>
    </row>
    <row r="82" spans="2:28" s="34" customFormat="1">
      <c r="B82" s="34" t="str">
        <f>IF(Menu!$K$32="PT",Data!H76,Data!G76)</f>
        <v>Empréstimos e financiamentos captados</v>
      </c>
      <c r="C82" s="32">
        <v>101859</v>
      </c>
      <c r="D82" s="32">
        <v>230405</v>
      </c>
      <c r="E82" s="32">
        <v>366579</v>
      </c>
      <c r="F82" s="33">
        <v>440417</v>
      </c>
      <c r="G82" s="32">
        <v>88686</v>
      </c>
      <c r="H82" s="32">
        <v>200900</v>
      </c>
      <c r="I82" s="32">
        <v>322347</v>
      </c>
      <c r="J82" s="33">
        <v>487340</v>
      </c>
      <c r="K82" s="32">
        <v>121599</v>
      </c>
      <c r="L82" s="32">
        <v>326584</v>
      </c>
      <c r="M82" s="32">
        <v>452631</v>
      </c>
      <c r="N82" s="33">
        <v>696625</v>
      </c>
      <c r="O82" s="32">
        <v>105719</v>
      </c>
      <c r="P82" s="32">
        <v>247486</v>
      </c>
      <c r="Q82" s="32">
        <v>463117</v>
      </c>
      <c r="R82" s="33">
        <v>600877</v>
      </c>
      <c r="S82" s="32">
        <v>63272</v>
      </c>
      <c r="T82" s="32">
        <v>129881</v>
      </c>
      <c r="U82" s="32">
        <v>278475</v>
      </c>
      <c r="V82" s="33">
        <v>373888</v>
      </c>
      <c r="W82" s="32">
        <v>68884</v>
      </c>
      <c r="X82" s="32">
        <v>260130</v>
      </c>
      <c r="Y82" s="32">
        <v>356895</v>
      </c>
      <c r="Z82" s="33">
        <v>445894</v>
      </c>
      <c r="AA82" s="32">
        <v>127691</v>
      </c>
      <c r="AB82" s="32">
        <v>94844</v>
      </c>
    </row>
    <row r="83" spans="2:28" s="34" customFormat="1">
      <c r="B83" s="92" t="str">
        <f>IF(Menu!$K$32="PT",Data!H77,Data!G77)</f>
        <v>Caixa líquido aplicado nas atividades de financiamento</v>
      </c>
      <c r="C83" s="89">
        <v>41446</v>
      </c>
      <c r="D83" s="89">
        <v>102505</v>
      </c>
      <c r="E83" s="89">
        <v>152669</v>
      </c>
      <c r="F83" s="90">
        <v>56295</v>
      </c>
      <c r="G83" s="89">
        <v>86318</v>
      </c>
      <c r="H83" s="89">
        <v>-2258</v>
      </c>
      <c r="I83" s="89">
        <v>-29765</v>
      </c>
      <c r="J83" s="90">
        <v>40291</v>
      </c>
      <c r="K83" s="89">
        <v>-15459</v>
      </c>
      <c r="L83" s="89">
        <v>-26277</v>
      </c>
      <c r="M83" s="89">
        <v>-42713</v>
      </c>
      <c r="N83" s="90">
        <v>7329</v>
      </c>
      <c r="O83" s="89">
        <v>-54713</v>
      </c>
      <c r="P83" s="89">
        <v>5599</v>
      </c>
      <c r="Q83" s="89">
        <v>-165337</v>
      </c>
      <c r="R83" s="90">
        <v>-232759</v>
      </c>
      <c r="S83" s="89">
        <v>-128015</v>
      </c>
      <c r="T83" s="89">
        <v>-126809</v>
      </c>
      <c r="U83" s="89">
        <v>54309</v>
      </c>
      <c r="V83" s="90">
        <v>112917</v>
      </c>
      <c r="W83" s="89">
        <v>-221155</v>
      </c>
      <c r="X83" s="89">
        <v>-89927</v>
      </c>
      <c r="Y83" s="89">
        <v>340384</v>
      </c>
      <c r="Z83" s="90">
        <v>423769</v>
      </c>
      <c r="AA83" s="89">
        <f>SUM(AA69:AA82)</f>
        <v>-55592</v>
      </c>
      <c r="AB83" s="89">
        <v>6983</v>
      </c>
    </row>
    <row r="84" spans="2:28" s="34" customFormat="1">
      <c r="C84" s="32"/>
      <c r="D84" s="32"/>
      <c r="E84" s="32"/>
      <c r="F84" s="33"/>
      <c r="G84" s="32"/>
      <c r="H84" s="32"/>
      <c r="I84" s="32"/>
      <c r="J84" s="33"/>
      <c r="K84" s="32"/>
      <c r="L84" s="32"/>
      <c r="M84" s="32"/>
      <c r="N84" s="33"/>
      <c r="O84" s="32"/>
      <c r="P84" s="32"/>
      <c r="Q84" s="32"/>
      <c r="R84" s="33"/>
      <c r="S84" s="32"/>
      <c r="T84" s="32"/>
      <c r="U84" s="32"/>
      <c r="V84" s="33"/>
      <c r="W84" s="32"/>
      <c r="X84" s="32"/>
      <c r="Y84" s="32"/>
      <c r="Z84" s="33"/>
      <c r="AA84" s="32"/>
      <c r="AB84" s="32"/>
    </row>
    <row r="85" spans="2:28" s="34" customFormat="1" ht="13" thickBot="1">
      <c r="B85" s="93" t="str">
        <f>IF(Menu!$K$32="PT",Data!H79,Data!G79)</f>
        <v>Aumento (redução) de Caixa e equivalentes de caixa</v>
      </c>
      <c r="C85" s="94">
        <v>15255</v>
      </c>
      <c r="D85" s="94">
        <v>79276</v>
      </c>
      <c r="E85" s="94">
        <v>139060</v>
      </c>
      <c r="F85" s="95">
        <v>45295</v>
      </c>
      <c r="G85" s="94">
        <v>75819</v>
      </c>
      <c r="H85" s="94">
        <v>41955</v>
      </c>
      <c r="I85" s="94">
        <v>19730</v>
      </c>
      <c r="J85" s="95">
        <v>-3885</v>
      </c>
      <c r="K85" s="94">
        <v>1161</v>
      </c>
      <c r="L85" s="94">
        <v>14100.455000000002</v>
      </c>
      <c r="M85" s="94">
        <v>-9171</v>
      </c>
      <c r="N85" s="95">
        <v>53899</v>
      </c>
      <c r="O85" s="94">
        <v>-62571</v>
      </c>
      <c r="P85" s="94">
        <v>-30495</v>
      </c>
      <c r="Q85" s="94">
        <v>-53146</v>
      </c>
      <c r="R85" s="95">
        <v>57945</v>
      </c>
      <c r="S85" s="94">
        <v>-98594</v>
      </c>
      <c r="T85" s="94">
        <v>-81067</v>
      </c>
      <c r="U85" s="94">
        <v>297355</v>
      </c>
      <c r="V85" s="95">
        <v>421585</v>
      </c>
      <c r="W85" s="94">
        <v>-317828</v>
      </c>
      <c r="X85" s="94">
        <v>-235468</v>
      </c>
      <c r="Y85" s="94">
        <v>211282</v>
      </c>
      <c r="Z85" s="95">
        <v>359688</v>
      </c>
      <c r="AA85" s="94">
        <f>AA83+AA66+AA54</f>
        <v>-216842</v>
      </c>
      <c r="AB85" s="94">
        <f>AB83+AB66+AB54</f>
        <v>-57697</v>
      </c>
    </row>
    <row r="86" spans="2:28" s="34" customFormat="1" ht="13" thickTop="1">
      <c r="C86" s="32"/>
      <c r="D86" s="32"/>
      <c r="E86" s="32"/>
      <c r="F86" s="33"/>
      <c r="G86" s="32"/>
      <c r="H86" s="32"/>
      <c r="I86" s="32"/>
      <c r="J86" s="33"/>
      <c r="K86" s="32"/>
      <c r="L86" s="32"/>
      <c r="M86" s="32"/>
      <c r="N86" s="33"/>
      <c r="O86" s="32"/>
      <c r="P86" s="32"/>
      <c r="Q86" s="32"/>
      <c r="R86" s="33"/>
      <c r="S86" s="32"/>
      <c r="T86" s="32"/>
      <c r="U86" s="32"/>
      <c r="V86" s="33"/>
      <c r="W86" s="32"/>
      <c r="X86" s="32"/>
      <c r="Y86" s="32"/>
      <c r="Z86" s="33"/>
      <c r="AA86" s="32"/>
      <c r="AB86" s="32"/>
    </row>
    <row r="87" spans="2:28" s="34" customFormat="1">
      <c r="B87" s="91" t="str">
        <f>IF(Menu!$K$32="PT",Data!H81,Data!G81)</f>
        <v>Caixa e equivalentes de caixa</v>
      </c>
      <c r="C87" s="32"/>
      <c r="D87" s="32"/>
      <c r="E87" s="32"/>
      <c r="F87" s="33"/>
      <c r="G87" s="32"/>
      <c r="H87" s="32"/>
      <c r="I87" s="32"/>
      <c r="J87" s="33"/>
      <c r="K87" s="32"/>
      <c r="L87" s="32"/>
      <c r="M87" s="32"/>
      <c r="N87" s="33"/>
      <c r="O87" s="32"/>
      <c r="P87" s="32"/>
      <c r="Q87" s="32"/>
      <c r="R87" s="33"/>
      <c r="S87" s="32"/>
      <c r="T87" s="32"/>
      <c r="U87" s="32"/>
      <c r="V87" s="33"/>
      <c r="W87" s="32"/>
      <c r="X87" s="32"/>
      <c r="Y87" s="32"/>
      <c r="Z87" s="33"/>
      <c r="AA87" s="32"/>
      <c r="AB87" s="32"/>
    </row>
    <row r="88" spans="2:28" s="34" customFormat="1">
      <c r="B88" s="34" t="str">
        <f>IF(Menu!$K$32="PT",Data!H82,Data!G82)</f>
        <v>No início do exercício</v>
      </c>
      <c r="C88" s="32">
        <v>158928</v>
      </c>
      <c r="D88" s="32">
        <v>158928</v>
      </c>
      <c r="E88" s="32">
        <v>158928</v>
      </c>
      <c r="F88" s="33">
        <v>158928</v>
      </c>
      <c r="G88" s="32">
        <v>204223</v>
      </c>
      <c r="H88" s="32">
        <v>204223</v>
      </c>
      <c r="I88" s="32">
        <v>204223</v>
      </c>
      <c r="J88" s="33">
        <v>204223</v>
      </c>
      <c r="K88" s="32">
        <v>200338</v>
      </c>
      <c r="L88" s="32">
        <v>200338</v>
      </c>
      <c r="M88" s="32">
        <v>200338</v>
      </c>
      <c r="N88" s="33">
        <v>200338</v>
      </c>
      <c r="O88" s="32">
        <v>254237</v>
      </c>
      <c r="P88" s="32">
        <v>254237</v>
      </c>
      <c r="Q88" s="32">
        <v>254237</v>
      </c>
      <c r="R88" s="33">
        <v>254237</v>
      </c>
      <c r="S88" s="32">
        <v>312182</v>
      </c>
      <c r="T88" s="32">
        <v>312182</v>
      </c>
      <c r="U88" s="32">
        <v>312182</v>
      </c>
      <c r="V88" s="33">
        <v>312182</v>
      </c>
      <c r="W88" s="32">
        <v>733767</v>
      </c>
      <c r="X88" s="32">
        <v>733767</v>
      </c>
      <c r="Y88" s="32">
        <v>733767</v>
      </c>
      <c r="Z88" s="33">
        <v>733767</v>
      </c>
      <c r="AA88" s="32">
        <v>1093455</v>
      </c>
      <c r="AB88" s="32">
        <v>1093455</v>
      </c>
    </row>
    <row r="89" spans="2:28" s="34" customFormat="1">
      <c r="B89" s="34" t="str">
        <f>IF(Menu!$K$32="PT",Data!H83,Data!G83)</f>
        <v>No fim do exercício</v>
      </c>
      <c r="C89" s="32">
        <v>174183</v>
      </c>
      <c r="D89" s="32">
        <v>238204</v>
      </c>
      <c r="E89" s="32">
        <v>297988</v>
      </c>
      <c r="F89" s="33">
        <v>204223</v>
      </c>
      <c r="G89" s="32">
        <v>280042</v>
      </c>
      <c r="H89" s="32">
        <v>246178</v>
      </c>
      <c r="I89" s="32">
        <v>223953</v>
      </c>
      <c r="J89" s="33">
        <v>200338</v>
      </c>
      <c r="K89" s="32">
        <v>201499</v>
      </c>
      <c r="L89" s="32">
        <v>214438.45500000002</v>
      </c>
      <c r="M89" s="32">
        <v>191167</v>
      </c>
      <c r="N89" s="33">
        <v>254237</v>
      </c>
      <c r="O89" s="32">
        <v>191666</v>
      </c>
      <c r="P89" s="32">
        <v>-30495</v>
      </c>
      <c r="Q89" s="32">
        <v>201091</v>
      </c>
      <c r="R89" s="33">
        <v>312182</v>
      </c>
      <c r="S89" s="32">
        <v>213588</v>
      </c>
      <c r="T89" s="32">
        <v>231115</v>
      </c>
      <c r="U89" s="32">
        <v>609537</v>
      </c>
      <c r="V89" s="33">
        <v>733767</v>
      </c>
      <c r="W89" s="32">
        <v>415939</v>
      </c>
      <c r="X89" s="32">
        <v>498299</v>
      </c>
      <c r="Y89" s="32">
        <v>945049</v>
      </c>
      <c r="Z89" s="33">
        <v>1093455</v>
      </c>
      <c r="AA89" s="32">
        <v>876613</v>
      </c>
      <c r="AB89" s="32">
        <v>1035758</v>
      </c>
    </row>
    <row r="90" spans="2:28" s="34" customFormat="1">
      <c r="C90" s="32"/>
      <c r="D90" s="32"/>
      <c r="E90" s="32"/>
      <c r="F90" s="33"/>
      <c r="G90" s="32"/>
      <c r="H90" s="32"/>
      <c r="I90" s="32"/>
      <c r="J90" s="33"/>
      <c r="K90" s="32"/>
      <c r="L90" s="32"/>
      <c r="M90" s="32"/>
      <c r="N90" s="33"/>
      <c r="O90" s="32"/>
      <c r="P90" s="32"/>
      <c r="Q90" s="32"/>
      <c r="R90" s="33"/>
      <c r="S90" s="32"/>
      <c r="T90" s="32"/>
      <c r="U90" s="32"/>
      <c r="V90" s="33"/>
      <c r="W90" s="32"/>
      <c r="X90" s="32"/>
      <c r="Y90" s="32"/>
      <c r="Z90" s="33"/>
      <c r="AA90" s="32"/>
      <c r="AB90" s="32"/>
    </row>
    <row r="91" spans="2:28" s="34" customFormat="1" ht="13" thickBot="1">
      <c r="B91" s="93" t="str">
        <f>IF(Menu!$K$32="PT",Data!H85,Data!G85)</f>
        <v>Aumento (redução) de Caixa e equivalentes de caixa</v>
      </c>
      <c r="C91" s="94">
        <v>-15255</v>
      </c>
      <c r="D91" s="94">
        <v>-79276</v>
      </c>
      <c r="E91" s="94">
        <v>-139060</v>
      </c>
      <c r="F91" s="95">
        <v>-45295</v>
      </c>
      <c r="G91" s="94">
        <v>-75819</v>
      </c>
      <c r="H91" s="94">
        <v>-41955</v>
      </c>
      <c r="I91" s="94">
        <v>-19730</v>
      </c>
      <c r="J91" s="95">
        <v>3885</v>
      </c>
      <c r="K91" s="94">
        <v>-1161</v>
      </c>
      <c r="L91" s="94">
        <v>-14100.455000000016</v>
      </c>
      <c r="M91" s="94">
        <v>9171</v>
      </c>
      <c r="N91" s="95">
        <v>-53899</v>
      </c>
      <c r="O91" s="94">
        <v>62571</v>
      </c>
      <c r="P91" s="94">
        <v>30495</v>
      </c>
      <c r="Q91" s="94">
        <v>53146</v>
      </c>
      <c r="R91" s="95">
        <v>-57945</v>
      </c>
      <c r="S91" s="94">
        <v>98594</v>
      </c>
      <c r="T91" s="94">
        <v>-81067</v>
      </c>
      <c r="U91" s="94">
        <v>297355</v>
      </c>
      <c r="V91" s="95">
        <v>421585</v>
      </c>
      <c r="W91" s="94">
        <v>-317828</v>
      </c>
      <c r="X91" s="94">
        <v>-235468</v>
      </c>
      <c r="Y91" s="94">
        <v>211282</v>
      </c>
      <c r="Z91" s="95">
        <v>359688</v>
      </c>
      <c r="AA91" s="94">
        <f>AA88-AA89</f>
        <v>216842</v>
      </c>
      <c r="AB91" s="94">
        <f>AB89-AB88</f>
        <v>-57697</v>
      </c>
    </row>
    <row r="92" spans="2:28" s="34" customFormat="1" ht="13" thickTop="1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Menu</vt:lpstr>
      <vt:lpstr>Indicadores Op. | Op. Indicator</vt:lpstr>
      <vt:lpstr>Data</vt:lpstr>
      <vt:lpstr>DRE | IS</vt:lpstr>
      <vt:lpstr>BP | BS</vt:lpstr>
      <vt:lpstr>DFC | CFS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P. dos Santos</dc:creator>
  <cp:lastModifiedBy>Natália Vasconcelos</cp:lastModifiedBy>
  <dcterms:created xsi:type="dcterms:W3CDTF">2023-03-29T14:29:30Z</dcterms:created>
  <dcterms:modified xsi:type="dcterms:W3CDTF">2026-10-22T17:32:25Z</dcterms:modified>
</cp:coreProperties>
</file>